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<sst xmlns="http://schemas.openxmlformats.org/spreadsheetml/2006/main" count="111" uniqueCount="71">
  <si>
    <t>A U S T E R L I T Z</t>
  </si>
  <si>
    <t>Error Checking</t>
  </si>
  <si>
    <t>The Rise of the Eagle</t>
  </si>
  <si>
    <t>State:</t>
  </si>
  <si>
    <t>Choose</t>
  </si>
  <si>
    <t>Game:</t>
  </si>
  <si>
    <t>Account:</t>
  </si>
  <si>
    <t>Player:</t>
  </si>
  <si>
    <t>Process Date</t>
  </si>
  <si>
    <t>(01) Transfer Goods between Warehouse and Barracks or Shipyards</t>
  </si>
  <si>
    <t>From</t>
  </si>
  <si>
    <t>To</t>
  </si>
  <si>
    <t>Louisdore</t>
  </si>
  <si>
    <t>Citizens</t>
  </si>
  <si>
    <t>EcPts</t>
  </si>
  <si>
    <t>Wood</t>
  </si>
  <si>
    <t>Horses</t>
  </si>
  <si>
    <t>Textiles</t>
  </si>
  <si>
    <t>(02) Demolish Items</t>
  </si>
  <si>
    <t>(03) Set Up Brigades</t>
  </si>
  <si>
    <t>Depot</t>
  </si>
  <si>
    <t>Batt 1</t>
  </si>
  <si>
    <t>Batt 2</t>
  </si>
  <si>
    <t>Batt 3</t>
  </si>
  <si>
    <t>Batt 4</t>
  </si>
  <si>
    <t>Batt 5</t>
  </si>
  <si>
    <t>Batt 6</t>
  </si>
  <si>
    <t>Batt 7</t>
  </si>
  <si>
    <t>Name – You must name your Brigade</t>
  </si>
  <si>
    <t>(04) Set Up Additional Battalions (Brigade/Battalion)</t>
  </si>
  <si>
    <t>(05) Increase Headcount (Brigade or Federation/Men)</t>
  </si>
  <si>
    <t>(06) Increase Brigade Experience Level (Brigade or Federation)</t>
  </si>
  <si>
    <t>(07) Exchange Battalions</t>
  </si>
  <si>
    <t>Brig A</t>
  </si>
  <si>
    <t>Bat A</t>
  </si>
  <si>
    <t>Brig B</t>
  </si>
  <si>
    <t>Bat B</t>
  </si>
  <si>
    <t>(08) Merge Battalions</t>
  </si>
  <si>
    <t>(09) Repair Ships &amp; Baggage Trains (Ship, Train, Federation, Fleet)</t>
  </si>
  <si>
    <t>(10) Build Ships (Shipyard/Ship Type/Name - Warships only)</t>
  </si>
  <si>
    <t>(11) Build Baggage Train (Code number of Barracks/Shipyard)</t>
  </si>
  <si>
    <t>(12) Increase Population Density (x-co-ordinate/y-co-ordinate)</t>
  </si>
  <si>
    <t>(13) Build Production Sites (Type/x-co-ordinate/y-co-ordinate)</t>
  </si>
  <si>
    <t>(14) Form Federations (Item/Federation or Fleet)</t>
  </si>
  <si>
    <t>(15) Coastal Defence Activate/Deactivate (Fleet)</t>
  </si>
  <si>
    <t>(16) Sea Blockade (Fleet/State/State/State/State/State) or (Fleet/0)</t>
  </si>
  <si>
    <t>Fleet</t>
  </si>
  <si>
    <t>State</t>
  </si>
  <si>
    <t>-</t>
  </si>
  <si>
    <t>(17) Trade and Loading - 1 (Goods/Quantity/Source/Destination)</t>
  </si>
  <si>
    <t>Goods</t>
  </si>
  <si>
    <t>Qty</t>
  </si>
  <si>
    <t>Source</t>
  </si>
  <si>
    <t>Dest</t>
  </si>
  <si>
    <t>(18) Movement (Item/Direction1/Distance1/Direction2/Distance2/Direction3/Distance3)</t>
  </si>
  <si>
    <t>Item</t>
  </si>
  <si>
    <t>Dir 1</t>
  </si>
  <si>
    <t>Dist 1</t>
  </si>
  <si>
    <t>Dir 2</t>
  </si>
  <si>
    <t>Dist 2</t>
  </si>
  <si>
    <t>Dir 3</t>
  </si>
  <si>
    <t>Dist 3</t>
  </si>
  <si>
    <t>(19) Trade and Loading - 2 (Goods/Quantity/Source/Destination)</t>
  </si>
  <si>
    <t>(20) Boarding</t>
  </si>
  <si>
    <t>Cmd</t>
  </si>
  <si>
    <t>Fleet Owner</t>
  </si>
  <si>
    <t>(21) Hand Over Territory</t>
  </si>
  <si>
    <t>Shipnumber or Coordinates (xx/yy)</t>
  </si>
  <si>
    <t>(22) Change Names</t>
  </si>
  <si>
    <t>New Name</t>
  </si>
  <si>
    <t>(23) Change State Relationships  (State/New Relationship)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</si>
</sst>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Verdana"/>
      <scheme val="minor"/>
    </font>
    <font>
      <sz val="36.0"/>
      <color theme="1"/>
      <name val="Times New Roman"/>
    </font>
    <font>
      <sz val="10.0"/>
      <color theme="1"/>
      <name val="Avenir"/>
    </font>
    <font>
      <sz val="10.0"/>
      <color rgb="FF424242"/>
      <name val="Avenir"/>
    </font>
    <font>
      <sz val="14.0"/>
      <color theme="1"/>
      <name val="Times New Roman"/>
    </font>
    <font>
      <sz val="11.0"/>
      <color theme="1"/>
      <name val="Times New Roman"/>
    </font>
    <font>
      <sz val="11.0"/>
      <color rgb="FF424242"/>
      <name val="Times New Roman"/>
    </font>
    <font/>
    <font>
      <sz val="14.0"/>
      <color rgb="FF1F1F1F"/>
      <name val="&quot;Google Sans&quot;"/>
    </font>
    <font>
      <b/>
      <sz val="12.0"/>
      <color theme="1"/>
      <name val="Times New Roman"/>
    </font>
    <font>
      <sz val="10.0"/>
      <color theme="1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</fills>
  <borders count="12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0" fontId="1" numFmtId="1" xfId="0" applyAlignment="1" applyFont="1" applyNumberFormat="1">
      <alignment horizontal="center" vertical="center"/>
    </xf>
    <xf borderId="0" fillId="0" fontId="2" numFmtId="1" xfId="0" applyAlignment="1" applyFont="1" applyNumberFormat="1">
      <alignment horizontal="center" shrinkToFit="0" vertical="center" wrapText="1"/>
    </xf>
    <xf borderId="0" fillId="0" fontId="3" numFmtId="1" xfId="0" applyAlignment="1" applyFont="1" applyNumberFormat="1">
      <alignment horizontal="center" readingOrder="0" shrinkToFit="0" vertical="center" wrapText="1"/>
    </xf>
    <xf borderId="0" fillId="0" fontId="4" numFmtId="1" xfId="0" applyAlignment="1" applyFont="1" applyNumberFormat="1">
      <alignment horizontal="center" vertical="center"/>
    </xf>
    <xf borderId="0" fillId="0" fontId="5" numFmtId="1" xfId="0" applyFont="1" applyNumberFormat="1"/>
    <xf borderId="0" fillId="0" fontId="2" numFmtId="1" xfId="0" applyAlignment="1" applyFont="1" applyNumberFormat="1">
      <alignment shrinkToFit="0" wrapText="1"/>
    </xf>
    <xf borderId="1" fillId="2" fontId="6" numFmtId="1" xfId="0" applyAlignment="1" applyBorder="1" applyFill="1" applyFont="1" applyNumberFormat="1">
      <alignment horizontal="left" readingOrder="0"/>
    </xf>
    <xf borderId="2" fillId="0" fontId="7" numFmtId="0" xfId="0" applyBorder="1" applyFont="1"/>
    <xf borderId="1" fillId="2" fontId="5" numFmtId="1" xfId="0" applyAlignment="1" applyBorder="1" applyFont="1" applyNumberFormat="1">
      <alignment horizontal="left"/>
    </xf>
    <xf borderId="3" fillId="0" fontId="7" numFmtId="0" xfId="0" applyBorder="1" applyFont="1"/>
    <xf borderId="4" fillId="2" fontId="5" numFmtId="1" xfId="0" applyAlignment="1" applyBorder="1" applyFont="1" applyNumberFormat="1">
      <alignment horizontal="left"/>
    </xf>
    <xf borderId="0" fillId="0" fontId="6" numFmtId="1" xfId="0" applyAlignment="1" applyFont="1" applyNumberFormat="1">
      <alignment readingOrder="0"/>
    </xf>
    <xf quotePrefix="1" borderId="0" fillId="3" fontId="8" numFmtId="0" xfId="0" applyAlignment="1" applyFill="1" applyFont="1">
      <alignment readingOrder="0"/>
    </xf>
    <xf borderId="0" fillId="3" fontId="8" numFmtId="1" xfId="0" applyAlignment="1" applyFont="1" applyNumberFormat="1">
      <alignment readingOrder="0"/>
    </xf>
    <xf borderId="5" fillId="2" fontId="6" numFmtId="1" xfId="0" applyAlignment="1" applyBorder="1" applyFont="1" applyNumberFormat="1">
      <alignment readingOrder="0"/>
    </xf>
    <xf borderId="5" fillId="2" fontId="6" numFmtId="3" xfId="0" applyAlignment="1" applyBorder="1" applyFont="1" applyNumberFormat="1">
      <alignment readingOrder="0"/>
    </xf>
    <xf borderId="5" fillId="2" fontId="5" numFmtId="1" xfId="0" applyBorder="1" applyFont="1" applyNumberFormat="1"/>
    <xf borderId="5" fillId="2" fontId="5" numFmtId="1" xfId="0" applyAlignment="1" applyBorder="1" applyFont="1" applyNumberFormat="1">
      <alignment readingOrder="0"/>
    </xf>
    <xf borderId="0" fillId="0" fontId="9" numFmtId="1" xfId="0" applyFont="1" applyNumberFormat="1"/>
    <xf borderId="5" fillId="2" fontId="6" numFmtId="49" xfId="0" applyAlignment="1" applyBorder="1" applyFont="1" applyNumberFormat="1">
      <alignment readingOrder="0"/>
    </xf>
    <xf borderId="5" fillId="2" fontId="5" numFmtId="49" xfId="0" applyBorder="1" applyFont="1" applyNumberFormat="1"/>
    <xf borderId="5" fillId="2" fontId="5" numFmtId="49" xfId="0" applyAlignment="1" applyBorder="1" applyFont="1" applyNumberFormat="1">
      <alignment readingOrder="0"/>
    </xf>
    <xf borderId="6" fillId="2" fontId="5" numFmtId="1" xfId="0" applyBorder="1" applyFont="1" applyNumberFormat="1"/>
    <xf borderId="7" fillId="2" fontId="5" numFmtId="1" xfId="0" applyBorder="1" applyFont="1" applyNumberFormat="1"/>
    <xf borderId="8" fillId="2" fontId="5" numFmtId="1" xfId="0" applyBorder="1" applyFont="1" applyNumberFormat="1"/>
    <xf borderId="6" fillId="2" fontId="6" numFmtId="1" xfId="0" applyAlignment="1" applyBorder="1" applyFont="1" applyNumberFormat="1">
      <alignment readingOrder="0"/>
    </xf>
    <xf borderId="0" fillId="0" fontId="10" numFmtId="1" xfId="0" applyAlignment="1" applyFont="1" applyNumberFormat="1">
      <alignment shrinkToFit="0" vertical="center" wrapText="1"/>
    </xf>
    <xf borderId="5" fillId="2" fontId="6" numFmtId="1" xfId="0" applyAlignment="1" applyBorder="1" applyFont="1" applyNumberFormat="1">
      <alignment horizontal="left" readingOrder="0"/>
    </xf>
    <xf borderId="5" fillId="2" fontId="5" numFmtId="1" xfId="0" applyAlignment="1" applyBorder="1" applyFont="1" applyNumberFormat="1">
      <alignment horizontal="left"/>
    </xf>
    <xf borderId="5" fillId="2" fontId="5" numFmtId="49" xfId="0" applyAlignment="1" applyBorder="1" applyFont="1" applyNumberFormat="1">
      <alignment horizontal="center"/>
    </xf>
    <xf borderId="5" fillId="2" fontId="6" numFmtId="49" xfId="0" applyAlignment="1" applyBorder="1" applyFont="1" applyNumberFormat="1">
      <alignment horizontal="center" readingOrder="0"/>
    </xf>
    <xf borderId="9" fillId="2" fontId="5" numFmtId="49" xfId="0" applyBorder="1" applyFont="1" applyNumberFormat="1"/>
    <xf borderId="10" fillId="0" fontId="7" numFmtId="0" xfId="0" applyBorder="1" applyFont="1"/>
    <xf borderId="11" fillId="0" fontId="7" numFmtId="0" xfId="0" applyBorder="1" applyFont="1"/>
    <xf borderId="6" fillId="2" fontId="5" numFmtId="49" xfId="0" applyBorder="1" applyFont="1" applyNumberFormat="1"/>
    <xf borderId="7" fillId="2" fontId="5" numFmtId="49" xfId="0" applyBorder="1" applyFont="1" applyNumberFormat="1"/>
    <xf borderId="8" fillId="2" fontId="5" numFmtId="49" xfId="0" applyBorder="1" applyFont="1" applyNumberFormat="1"/>
  </cellXfs>
  <cellStyles count="1">
    <cellStyle xfId="0" name="Normal" builtinId="0"/>
  </cellStyles>
  <dxfs count="1">
    <dxf>
      <font/>
      <fill>
        <patternFill patternType="solid">
          <fgColor rgb="FFF4C7C3"/>
          <bgColor rgb="FFF4C7C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424242"/>
      </a:dk1>
      <a:lt1>
        <a:srgbClr val="FFFFFF"/>
      </a:lt1>
      <a:dk2>
        <a:srgbClr val="424242"/>
      </a:dk2>
      <a:lt2>
        <a:srgbClr val="FFFFFF"/>
      </a:lt2>
      <a:accent1>
        <a:srgbClr val="C0791B"/>
      </a:accent1>
      <a:accent2>
        <a:srgbClr val="0B6374"/>
      </a:accent2>
      <a:accent3>
        <a:srgbClr val="FD5B58"/>
      </a:accent3>
      <a:accent4>
        <a:srgbClr val="27278B"/>
      </a:accent4>
      <a:accent5>
        <a:srgbClr val="8DD8D3"/>
      </a:accent5>
      <a:accent6>
        <a:srgbClr val="D7E6A3"/>
      </a:accent6>
      <a:hlink>
        <a:srgbClr val="27278B"/>
      </a:hlink>
      <a:folHlink>
        <a:srgbClr val="27278B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3.56"/>
    <col customWidth="1" min="2" max="6" width="7.11"/>
    <col customWidth="1" min="7" max="7" width="8.44"/>
    <col customWidth="1" min="8" max="9" width="7.11"/>
    <col customWidth="1" min="10" max="10" width="28.78"/>
    <col customWidth="1" min="11" max="11" width="2.89"/>
    <col customWidth="1" min="12" max="12" width="40.67"/>
  </cols>
  <sheetData>
    <row r="1" ht="13.5" customHeight="1">
      <c r="A1" s="1" t="s">
        <v>0</v>
      </c>
      <c r="K1" s="2"/>
      <c r="L1" s="3" t="s">
        <v>1</v>
      </c>
    </row>
    <row r="2" ht="13.5" customHeight="1">
      <c r="A2" s="4" t="s">
        <v>2</v>
      </c>
      <c r="K2" s="2"/>
      <c r="L2" s="2"/>
    </row>
    <row r="3" ht="13.5" customHeight="1">
      <c r="A3" s="5"/>
      <c r="B3" s="5"/>
      <c r="C3" s="5"/>
      <c r="D3" s="5"/>
      <c r="E3" s="4"/>
      <c r="F3" s="5"/>
      <c r="G3" s="5"/>
      <c r="H3" s="5"/>
      <c r="I3" s="5"/>
      <c r="J3" s="5"/>
      <c r="K3" s="6"/>
      <c r="L3" s="6"/>
    </row>
    <row r="4" ht="13.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6"/>
      <c r="L4" s="6"/>
    </row>
    <row r="5" ht="13.5" customHeight="1">
      <c r="A5" s="5" t="s">
        <v>3</v>
      </c>
      <c r="B5" s="5"/>
      <c r="C5" s="7" t="s">
        <v>4</v>
      </c>
      <c r="D5" s="8"/>
      <c r="E5" s="5" t="s">
        <v>5</v>
      </c>
      <c r="F5" s="5"/>
      <c r="G5" s="9"/>
      <c r="H5" s="10"/>
      <c r="I5" s="8"/>
      <c r="J5" s="5"/>
      <c r="K5" s="6"/>
      <c r="L5" s="6"/>
    </row>
    <row r="6" ht="13.5" customHeight="1">
      <c r="A6" s="5" t="s">
        <v>6</v>
      </c>
      <c r="B6" s="5"/>
      <c r="C6" s="11"/>
      <c r="D6" s="5"/>
      <c r="E6" s="5" t="s">
        <v>7</v>
      </c>
      <c r="F6" s="5"/>
      <c r="G6" s="9"/>
      <c r="H6" s="10"/>
      <c r="I6" s="8"/>
      <c r="J6" s="5"/>
      <c r="K6" s="6"/>
      <c r="L6" s="6"/>
    </row>
    <row r="7" ht="13.5" customHeight="1">
      <c r="A7" s="5"/>
      <c r="B7" s="5"/>
      <c r="C7" s="5"/>
      <c r="D7" s="5"/>
      <c r="E7" s="5" t="s">
        <v>8</v>
      </c>
      <c r="F7" s="5"/>
      <c r="G7" s="9"/>
      <c r="H7" s="10"/>
      <c r="I7" s="8"/>
      <c r="J7" s="5"/>
      <c r="K7" s="6"/>
      <c r="L7" s="6"/>
    </row>
    <row r="8" ht="13.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6"/>
      <c r="L8" s="6"/>
    </row>
    <row r="9" ht="13.5" customHeight="1">
      <c r="A9" s="12"/>
      <c r="B9" s="5"/>
      <c r="C9" s="5"/>
      <c r="D9" s="5"/>
      <c r="E9" s="5"/>
      <c r="F9" s="5"/>
      <c r="G9" s="5"/>
      <c r="H9" s="5"/>
      <c r="I9" s="5"/>
      <c r="J9" s="5"/>
      <c r="K9" s="6"/>
      <c r="L9" s="6"/>
    </row>
    <row r="10" ht="13.5" customHeight="1">
      <c r="A10" s="13" t="s">
        <v>9</v>
      </c>
      <c r="B10" s="5"/>
      <c r="C10" s="5"/>
      <c r="D10" s="5"/>
      <c r="E10" s="5"/>
      <c r="F10" s="5"/>
      <c r="G10" s="5"/>
      <c r="H10" s="5"/>
      <c r="I10" s="5"/>
      <c r="J10" s="14"/>
      <c r="K10" s="6"/>
      <c r="L10" s="6"/>
    </row>
    <row r="11" ht="13.5" customHeight="1">
      <c r="A11" s="5"/>
      <c r="B11" s="5" t="s">
        <v>10</v>
      </c>
      <c r="C11" s="5" t="s">
        <v>11</v>
      </c>
      <c r="D11" s="5" t="s">
        <v>12</v>
      </c>
      <c r="E11" s="5" t="s">
        <v>13</v>
      </c>
      <c r="F11" s="5" t="s">
        <v>14</v>
      </c>
      <c r="G11" s="5" t="s">
        <v>15</v>
      </c>
      <c r="H11" s="5" t="s">
        <v>16</v>
      </c>
      <c r="I11" s="5" t="s">
        <v>17</v>
      </c>
      <c r="J11" s="5"/>
      <c r="K11" s="6"/>
      <c r="L11" s="6"/>
    </row>
    <row r="12" ht="13.5" customHeight="1">
      <c r="A12" s="5">
        <v>1.0</v>
      </c>
      <c r="B12" s="15"/>
      <c r="C12" s="15"/>
      <c r="D12" s="16"/>
      <c r="E12" s="15"/>
      <c r="F12" s="17"/>
      <c r="G12" s="17"/>
      <c r="H12" s="17"/>
      <c r="I12" s="17"/>
      <c r="K12" s="6"/>
      <c r="L12" s="6" t="str">
        <f t="shared" ref="L12:L21" si="1">IF(AND(B12="",C12="",D12="",E12="",F12="",G12="",H12="",I12=""),
  "",
  IF(OR(
    AND(B12&lt;&gt;"", C12=""),
    AND(B12="", C12&lt;&gt;""),
    AND(B12&lt;&gt;"", C12&lt;&gt;"", AND(B12&lt;=3, C12&lt;=3), D12="")
  ),
  "Incomplete data",
  IF(
    AND(
      OR(AND(B12&gt;=1, B12&lt;=3), AND(B12&gt;=201, B12&lt;=399)),
      OR(AND(C12&gt;=1, C12&lt;=3), AND(C12&gt;=201, C12&lt;=399)),
      B12&lt;&gt;C12,
      IF(D12&lt;&gt;"", AND(D12&gt;=1, D12&lt;=100000000), TRUE),
      IF(AND(B12&lt;=3, C12&lt;=3), D12&lt;&gt;"", TRUE),
      IF(E12&lt;&gt;"", AND(E12&gt;=1, E12&lt;=500000), TRUE),
      IF(F12&lt;&gt;"", AND(F12&gt;=1, F12&lt;=500000), TRUE),
      IF(G12&lt;&gt;"", AND(G12&gt;=1, G12&lt;=500000), TRUE),
      IF(H12&lt;&gt;"", AND(H12&gt;=1, H12&lt;=500000), TRUE),
      IF(I12&lt;&gt;"", AND(I12&gt;=1, I12&lt;=500000), TRUE),
      IF(AND(B12&gt;=1, B12&lt;=3, C12&gt;=1, C12&lt;=3),
        AND(E12="", F12="", G12="", H12="", I12=""),
        TRUE
      )
    ),
    "Valid",
    IF(NOT(OR(AND(B12&gt;=1, B12&lt;=3), AND(B12&gt;=201, B12&lt;=399))),
      "From must be 1-3 or 201-399",
      IF(NOT(OR(AND(C12&gt;=1, C12&lt;=3), AND(C12&gt;=201, C12&lt;=399))),
        "To must be 1-3 or 201-399",
        IF(B12=C12,
          "From and To cannot be equal",
          IF(AND(B12&lt;=3, C12&lt;=3, D12=""),
            "Louisdore required when From and To are 1-3",
            IF(AND(B12&gt;=1, B12&lt;=3, C12&gt;=1, C12&lt;=3, OR(E12&lt;&gt;"", F12&lt;&gt;"", G12&lt;&gt;"", H12&lt;&gt;"", I12&lt;&gt;"")),
              "Resources cannot be transferred between national warehouses",
              "Check other values"
            )
          )
        )
      )
    )
  )))</f>
        <v/>
      </c>
    </row>
    <row r="13" ht="13.5" customHeight="1">
      <c r="A13" s="5">
        <v>2.0</v>
      </c>
      <c r="B13" s="17"/>
      <c r="C13" s="17"/>
      <c r="D13" s="17"/>
      <c r="E13" s="17"/>
      <c r="F13" s="17"/>
      <c r="G13" s="17"/>
      <c r="H13" s="17"/>
      <c r="I13" s="17"/>
      <c r="K13" s="6"/>
      <c r="L13" s="6" t="str">
        <f t="shared" si="1"/>
        <v/>
      </c>
    </row>
    <row r="14" ht="13.5" customHeight="1">
      <c r="A14" s="5">
        <v>3.0</v>
      </c>
      <c r="B14" s="17"/>
      <c r="C14" s="17"/>
      <c r="D14" s="17"/>
      <c r="E14" s="17"/>
      <c r="F14" s="17"/>
      <c r="G14" s="17"/>
      <c r="H14" s="17"/>
      <c r="I14" s="17"/>
      <c r="K14" s="6"/>
      <c r="L14" s="6" t="str">
        <f t="shared" si="1"/>
        <v/>
      </c>
    </row>
    <row r="15" ht="13.5" customHeight="1">
      <c r="A15" s="5">
        <v>4.0</v>
      </c>
      <c r="B15" s="17"/>
      <c r="C15" s="17"/>
      <c r="D15" s="17"/>
      <c r="E15" s="17"/>
      <c r="F15" s="17"/>
      <c r="G15" s="17"/>
      <c r="H15" s="17"/>
      <c r="I15" s="17"/>
      <c r="K15" s="6"/>
      <c r="L15" s="6" t="str">
        <f t="shared" si="1"/>
        <v/>
      </c>
    </row>
    <row r="16" ht="13.5" customHeight="1">
      <c r="A16" s="5">
        <v>5.0</v>
      </c>
      <c r="B16" s="18"/>
      <c r="C16" s="17"/>
      <c r="D16" s="17"/>
      <c r="E16" s="17"/>
      <c r="F16" s="17"/>
      <c r="G16" s="17"/>
      <c r="H16" s="17"/>
      <c r="I16" s="17"/>
      <c r="K16" s="6"/>
      <c r="L16" s="6" t="str">
        <f t="shared" si="1"/>
        <v/>
      </c>
    </row>
    <row r="17" ht="13.5" customHeight="1">
      <c r="A17" s="5">
        <v>6.0</v>
      </c>
      <c r="B17" s="17"/>
      <c r="C17" s="17"/>
      <c r="D17" s="17"/>
      <c r="E17" s="17"/>
      <c r="F17" s="17"/>
      <c r="G17" s="17"/>
      <c r="H17" s="17"/>
      <c r="I17" s="17"/>
      <c r="K17" s="6"/>
      <c r="L17" s="6" t="str">
        <f t="shared" si="1"/>
        <v/>
      </c>
    </row>
    <row r="18" ht="13.5" customHeight="1">
      <c r="A18" s="5">
        <v>7.0</v>
      </c>
      <c r="B18" s="17"/>
      <c r="C18" s="17"/>
      <c r="D18" s="17"/>
      <c r="E18" s="17"/>
      <c r="F18" s="17"/>
      <c r="G18" s="17"/>
      <c r="H18" s="17"/>
      <c r="I18" s="17"/>
      <c r="K18" s="6"/>
      <c r="L18" s="6" t="str">
        <f t="shared" si="1"/>
        <v/>
      </c>
    </row>
    <row r="19" ht="13.5" customHeight="1">
      <c r="A19" s="5">
        <v>8.0</v>
      </c>
      <c r="B19" s="17"/>
      <c r="C19" s="17"/>
      <c r="D19" s="17"/>
      <c r="E19" s="17"/>
      <c r="F19" s="17"/>
      <c r="G19" s="17"/>
      <c r="H19" s="17"/>
      <c r="I19" s="17"/>
      <c r="K19" s="6"/>
      <c r="L19" s="6" t="str">
        <f t="shared" si="1"/>
        <v/>
      </c>
    </row>
    <row r="20" ht="13.5" customHeight="1">
      <c r="A20" s="5">
        <v>9.0</v>
      </c>
      <c r="B20" s="17"/>
      <c r="C20" s="17"/>
      <c r="D20" s="17"/>
      <c r="E20" s="17"/>
      <c r="F20" s="17"/>
      <c r="G20" s="17"/>
      <c r="H20" s="17"/>
      <c r="I20" s="17"/>
      <c r="K20" s="6"/>
      <c r="L20" s="6" t="str">
        <f t="shared" si="1"/>
        <v/>
      </c>
    </row>
    <row r="21" ht="13.5" customHeight="1">
      <c r="A21" s="5">
        <v>10.0</v>
      </c>
      <c r="B21" s="17"/>
      <c r="C21" s="17"/>
      <c r="D21" s="17"/>
      <c r="E21" s="17"/>
      <c r="F21" s="17"/>
      <c r="G21" s="17"/>
      <c r="H21" s="17"/>
      <c r="I21" s="17"/>
      <c r="K21" s="6"/>
      <c r="L21" s="6" t="str">
        <f t="shared" si="1"/>
        <v/>
      </c>
    </row>
    <row r="22" ht="13.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6"/>
      <c r="L22" s="6"/>
    </row>
    <row r="23" ht="13.5" customHeight="1">
      <c r="A23" s="13" t="s">
        <v>18</v>
      </c>
      <c r="B23" s="5"/>
      <c r="C23" s="5"/>
      <c r="D23" s="5"/>
      <c r="E23" s="5"/>
      <c r="F23" s="5"/>
      <c r="G23" s="5"/>
      <c r="H23" s="5"/>
      <c r="I23" s="5"/>
      <c r="J23" s="5"/>
      <c r="K23" s="6"/>
      <c r="L23" s="6"/>
    </row>
    <row r="24" ht="5.25" customHeight="1">
      <c r="A24" s="19"/>
      <c r="B24" s="5"/>
      <c r="C24" s="5"/>
      <c r="D24" s="5"/>
      <c r="E24" s="5"/>
      <c r="F24" s="5"/>
      <c r="G24" s="5"/>
      <c r="H24" s="5"/>
      <c r="I24" s="5"/>
      <c r="J24" s="5"/>
      <c r="K24" s="6"/>
      <c r="L24" s="6"/>
    </row>
    <row r="25" ht="13.5" customHeight="1">
      <c r="A25" s="5">
        <v>1.0</v>
      </c>
      <c r="B25" s="20"/>
      <c r="C25" s="20"/>
      <c r="D25" s="5"/>
      <c r="E25" s="5"/>
      <c r="F25" s="5"/>
      <c r="G25" s="5"/>
      <c r="H25" s="5"/>
      <c r="I25" s="5"/>
      <c r="K25" s="6"/>
      <c r="L25" s="6" t="str">
        <f t="shared" ref="L25:L30" si="2">IF(B25="",
  "",
  IF(OR(
    AND(VALUE(B25)&gt;=1, VALUE(B25)&lt;=10),
    AND(VALUE(B25)&gt;=11, VALUE(B25)&lt;=90),
    AND(VALUE(B25)&gt;=91, VALUE(B25)&lt;=95),
    AND(VALUE(B25)&gt;=201, VALUE(B25)&lt;=399),
    AND(VALUE(B25)&gt;=1001, VALUE(B25)&lt;=3000),
    AND(VALUE(B25)&gt;=4001, VALUE(B25)&lt;=6000)
  ),
    IF(AND(VALUE(B25)&gt;=1, VALUE(B25)&lt;=10, C25=""),
      "Demolishing commanders is not allowed",
      IF(AND(VALUE(B25)&gt;=4001, VALUE(B25)&lt;=6000),
        IF(C25="",
          "Valid", 
          IF(AND(VALUE(C25)&gt;=1, VALUE(C25)&lt;=7),
            "Valid",
            "Battalion number must be between 1 and 7"
          )
        ),
        IF(C25="",
          "Valid",
          IF(AND(
            VALUE(B25)&gt;=1, VALUE(B25)&lt;=99,
            VALUE(C25)&gt;=1, VALUE(C25)&lt;=99
          ),
            "Valid",
            "Invalid coordinate format - both numbers must be between 1 and 99"
          )
        )
      )
    ),
    "Item must be in one of these ranges: 11-90 (Fleets/Federations), 91-95 (Spies), 201-399 (Barracks), 1001-3000 (Ships), 4001-6000 (Brigades), or be a coordinate pair"
  )
)</f>
        <v/>
      </c>
    </row>
    <row r="26" ht="13.5" customHeight="1">
      <c r="A26" s="5">
        <v>2.0</v>
      </c>
      <c r="B26" s="21"/>
      <c r="C26" s="20"/>
      <c r="D26" s="5"/>
      <c r="E26" s="5"/>
      <c r="F26" s="5"/>
      <c r="G26" s="5"/>
      <c r="H26" s="5"/>
      <c r="I26" s="5"/>
      <c r="K26" s="6"/>
      <c r="L26" s="6" t="str">
        <f t="shared" si="2"/>
        <v/>
      </c>
    </row>
    <row r="27" ht="13.5" customHeight="1">
      <c r="A27" s="5">
        <v>3.0</v>
      </c>
      <c r="B27" s="21"/>
      <c r="C27" s="20"/>
      <c r="D27" s="5"/>
      <c r="E27" s="5"/>
      <c r="F27" s="5"/>
      <c r="G27" s="5"/>
      <c r="H27" s="5"/>
      <c r="I27" s="5"/>
      <c r="K27" s="6"/>
      <c r="L27" s="6" t="str">
        <f t="shared" si="2"/>
        <v/>
      </c>
    </row>
    <row r="28" ht="13.5" customHeight="1">
      <c r="A28" s="5">
        <v>4.0</v>
      </c>
      <c r="B28" s="21"/>
      <c r="C28" s="21"/>
      <c r="D28" s="5"/>
      <c r="E28" s="5"/>
      <c r="F28" s="5"/>
      <c r="G28" s="5"/>
      <c r="H28" s="5"/>
      <c r="I28" s="5"/>
      <c r="K28" s="6"/>
      <c r="L28" s="6" t="str">
        <f t="shared" si="2"/>
        <v/>
      </c>
    </row>
    <row r="29" ht="13.5" customHeight="1">
      <c r="A29" s="5">
        <v>5.0</v>
      </c>
      <c r="B29" s="21"/>
      <c r="C29" s="21"/>
      <c r="D29" s="5"/>
      <c r="E29" s="5"/>
      <c r="F29" s="5"/>
      <c r="G29" s="5"/>
      <c r="H29" s="5"/>
      <c r="I29" s="5"/>
      <c r="K29" s="6"/>
      <c r="L29" s="6" t="str">
        <f t="shared" si="2"/>
        <v/>
      </c>
    </row>
    <row r="30" ht="13.5" customHeight="1">
      <c r="A30" s="5">
        <v>6.0</v>
      </c>
      <c r="B30" s="22"/>
      <c r="C30" s="21"/>
      <c r="D30" s="5"/>
      <c r="E30" s="5"/>
      <c r="F30" s="5"/>
      <c r="G30" s="5"/>
      <c r="H30" s="5"/>
      <c r="I30" s="5"/>
      <c r="K30" s="6"/>
      <c r="L30" s="6" t="str">
        <f t="shared" si="2"/>
        <v/>
      </c>
    </row>
    <row r="31" ht="13.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6"/>
      <c r="L31" s="6"/>
    </row>
    <row r="32" ht="13.5" customHeight="1">
      <c r="A32" s="13" t="s">
        <v>19</v>
      </c>
      <c r="B32" s="5"/>
      <c r="C32" s="5"/>
      <c r="D32" s="5"/>
      <c r="E32" s="5"/>
      <c r="F32" s="5"/>
      <c r="G32" s="5"/>
      <c r="H32" s="5"/>
      <c r="I32" s="5"/>
      <c r="J32" s="5"/>
      <c r="K32" s="6"/>
      <c r="L32" s="6"/>
    </row>
    <row r="33" ht="13.5" customHeight="1">
      <c r="A33" s="5"/>
      <c r="B33" s="5" t="s">
        <v>20</v>
      </c>
      <c r="C33" s="5" t="s">
        <v>21</v>
      </c>
      <c r="D33" s="5" t="s">
        <v>22</v>
      </c>
      <c r="E33" s="5" t="s">
        <v>23</v>
      </c>
      <c r="F33" s="5" t="s">
        <v>24</v>
      </c>
      <c r="G33" s="5" t="s">
        <v>25</v>
      </c>
      <c r="H33" s="5" t="s">
        <v>26</v>
      </c>
      <c r="I33" s="5" t="s">
        <v>27</v>
      </c>
      <c r="J33" s="5" t="s">
        <v>28</v>
      </c>
      <c r="K33" s="6"/>
      <c r="L33" s="6"/>
    </row>
    <row r="34" ht="13.5" customHeight="1">
      <c r="A34" s="5">
        <v>1.0</v>
      </c>
      <c r="B34" s="15"/>
      <c r="C34" s="15"/>
      <c r="D34" s="15"/>
      <c r="E34" s="15"/>
      <c r="F34" s="15"/>
      <c r="G34" s="15"/>
      <c r="H34" s="15"/>
      <c r="I34" s="18"/>
      <c r="J34" s="15"/>
      <c r="K34" s="6"/>
      <c r="L34" s="6" t="str">
        <f t="shared" ref="L34:L41" si="3">IF(AND(B34="",C34="",D34="",E34="",F34="",G34="",H34="",I34="",J34=""),"",
IF(B34="","Depot must be specified",
IF(NOT(AND(VALUE(B34)&gt;=201,VALUE(B34)&lt;=399)),"Depot must be between 201-399",
IF(OR(C34="",D34="",E34="",F34="",G34=""),"First 5 battalions are required",
IF(OR(
  AND(C34&lt;&gt;"",OR(NOT(AND(VALUE(C34)&gt;=1,VALUE(C34)&lt;=45)),MOD(VALUE(C34),2)=0,AND(VALUE(C34)&gt;=91,VALUE(C34)&lt;=95))),
  AND(D34&lt;&gt;"",OR(NOT(AND(VALUE(D34)&gt;=1,VALUE(D34)&lt;=45)),MOD(VALUE(D34),2)=0,AND(VALUE(D34)&gt;=91,VALUE(D34)&lt;=95))),
  AND(E34&lt;&gt;"",OR(NOT(AND(VALUE(E34)&gt;=1,VALUE(E34)&lt;=45)),MOD(VALUE(E34),2)=0,AND(VALUE(E34)&gt;=91,VALUE(E34)&lt;=95))),
  AND(F34&lt;&gt;"",OR(NOT(AND(VALUE(F34)&gt;=1,VALUE(F34)&lt;=45)),MOD(VALUE(F34),2)=0,AND(VALUE(F34)&gt;=91,VALUE(F34)&lt;=95))),
  AND(G34&lt;&gt;"",OR(NOT(AND(VALUE(G34)&gt;=1,VALUE(G34)&lt;=45)),MOD(VALUE(G34),2)=0,AND(VALUE(G34)&gt;=91,VALUE(G34)&lt;=95)))
),"Battalions 1-5 must be odd numbers between 1-45",
IF(AND(H34&lt;&gt;"",OR(NOT(AND(VALUE(H34)&gt;=1,VALUE(H34)&lt;=45)),MOD(VALUE(H34),2)=0,AND(VALUE(H34)&gt;=91,VALUE(H34)&lt;=95))),"Battalion 6 must be odd number between 1-45",
IF(AND(I34&lt;&gt;"",OR(NOT(AND(VALUE(I34)&gt;=1,VALUE(I34)&lt;=45)),MOD(VALUE(I34),2)=0,AND(VALUE(I34)&gt;=91,VALUE(I34)&lt;=95))),"Battalion 7 must be odd number between 1-45 and not spy number",
IF(AND(H34&lt;&gt;"",OR(C34="",D34="",E34="",F34="",G34="")),"Battalion 6 requires all previous battalions",
IF(AND(I34&lt;&gt;"",OR(C34="",D34="",E34="",F34="",G34="",H34="")),"Battalion 7 requires all previous battalions",
IF(J34="","Name is required",
IF(LEN(J34)&gt;15,"Name must not exceed 15 characters","Valid")))))))))))</f>
        <v/>
      </c>
    </row>
    <row r="35" ht="13.5" customHeight="1">
      <c r="A35" s="5">
        <v>2.0</v>
      </c>
      <c r="B35" s="17"/>
      <c r="C35" s="17"/>
      <c r="D35" s="17"/>
      <c r="E35" s="17"/>
      <c r="F35" s="17"/>
      <c r="G35" s="17"/>
      <c r="H35" s="17"/>
      <c r="I35" s="17"/>
      <c r="J35" s="17"/>
      <c r="K35" s="6"/>
      <c r="L35" s="6" t="str">
        <f t="shared" si="3"/>
        <v/>
      </c>
    </row>
    <row r="36" ht="13.5" customHeight="1">
      <c r="A36" s="5">
        <v>3.0</v>
      </c>
      <c r="B36" s="17"/>
      <c r="C36" s="17"/>
      <c r="D36" s="17"/>
      <c r="E36" s="17"/>
      <c r="F36" s="17"/>
      <c r="G36" s="17"/>
      <c r="H36" s="17"/>
      <c r="I36" s="17"/>
      <c r="J36" s="17"/>
      <c r="K36" s="6"/>
      <c r="L36" s="6" t="str">
        <f t="shared" si="3"/>
        <v/>
      </c>
    </row>
    <row r="37" ht="13.5" customHeight="1">
      <c r="A37" s="5">
        <v>4.0</v>
      </c>
      <c r="B37" s="17"/>
      <c r="C37" s="17"/>
      <c r="D37" s="17"/>
      <c r="E37" s="17"/>
      <c r="F37" s="17"/>
      <c r="G37" s="17"/>
      <c r="H37" s="17"/>
      <c r="I37" s="17"/>
      <c r="J37" s="17"/>
      <c r="K37" s="6"/>
      <c r="L37" s="6" t="str">
        <f t="shared" si="3"/>
        <v/>
      </c>
    </row>
    <row r="38" ht="13.5" customHeight="1">
      <c r="A38" s="5">
        <v>5.0</v>
      </c>
      <c r="B38" s="17"/>
      <c r="C38" s="17"/>
      <c r="D38" s="17"/>
      <c r="E38" s="17"/>
      <c r="F38" s="17"/>
      <c r="G38" s="17"/>
      <c r="H38" s="17"/>
      <c r="I38" s="17"/>
      <c r="J38" s="17"/>
      <c r="K38" s="6"/>
      <c r="L38" s="6" t="str">
        <f t="shared" si="3"/>
        <v/>
      </c>
    </row>
    <row r="39" ht="13.5" customHeight="1">
      <c r="A39" s="5">
        <v>6.0</v>
      </c>
      <c r="B39" s="17"/>
      <c r="C39" s="17"/>
      <c r="D39" s="17"/>
      <c r="E39" s="17"/>
      <c r="F39" s="17"/>
      <c r="G39" s="15"/>
      <c r="H39" s="17"/>
      <c r="I39" s="17"/>
      <c r="J39" s="15"/>
      <c r="K39" s="6"/>
      <c r="L39" s="6" t="str">
        <f t="shared" si="3"/>
        <v/>
      </c>
    </row>
    <row r="40" ht="13.5" customHeight="1">
      <c r="A40" s="5">
        <v>7.0</v>
      </c>
      <c r="B40" s="17"/>
      <c r="C40" s="17"/>
      <c r="D40" s="17"/>
      <c r="E40" s="17"/>
      <c r="F40" s="17"/>
      <c r="G40" s="17"/>
      <c r="H40" s="17"/>
      <c r="I40" s="17"/>
      <c r="J40" s="17"/>
      <c r="K40" s="6"/>
      <c r="L40" s="6" t="str">
        <f t="shared" si="3"/>
        <v/>
      </c>
    </row>
    <row r="41" ht="13.5" customHeight="1">
      <c r="A41" s="5">
        <v>8.0</v>
      </c>
      <c r="B41" s="17"/>
      <c r="C41" s="17"/>
      <c r="D41" s="17"/>
      <c r="E41" s="17"/>
      <c r="F41" s="17"/>
      <c r="G41" s="17"/>
      <c r="H41" s="17"/>
      <c r="I41" s="17"/>
      <c r="J41" s="17"/>
      <c r="K41" s="6"/>
      <c r="L41" s="6" t="str">
        <f t="shared" si="3"/>
        <v/>
      </c>
    </row>
    <row r="42" ht="13.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6"/>
      <c r="L42" s="6"/>
    </row>
    <row r="43" ht="13.5" customHeight="1">
      <c r="A43" s="13" t="s">
        <v>29</v>
      </c>
      <c r="B43" s="5"/>
      <c r="C43" s="5"/>
      <c r="D43" s="5"/>
      <c r="E43" s="5"/>
      <c r="F43" s="5"/>
      <c r="G43" s="5"/>
      <c r="H43" s="5"/>
      <c r="I43" s="5"/>
      <c r="J43" s="5"/>
      <c r="K43" s="6"/>
      <c r="L43" s="6"/>
    </row>
    <row r="44" ht="5.25" customHeight="1">
      <c r="A44" s="19"/>
      <c r="B44" s="5"/>
      <c r="C44" s="5"/>
      <c r="D44" s="5"/>
      <c r="E44" s="5"/>
      <c r="F44" s="5"/>
      <c r="G44" s="5"/>
      <c r="H44" s="5"/>
      <c r="I44" s="5"/>
      <c r="J44" s="5"/>
      <c r="K44" s="6"/>
      <c r="L44" s="6"/>
    </row>
    <row r="45" ht="13.5" customHeight="1">
      <c r="A45" s="5">
        <v>1.0</v>
      </c>
      <c r="B45" s="17"/>
      <c r="C45" s="17"/>
      <c r="D45" s="5"/>
      <c r="E45" s="5"/>
      <c r="F45" s="5"/>
      <c r="G45" s="5"/>
      <c r="H45" s="5"/>
      <c r="I45" s="5"/>
      <c r="J45" s="5"/>
      <c r="K45" s="6"/>
      <c r="L45" s="6" t="str">
        <f t="shared" ref="L45:L50" si="4">IF(AND(B45="",C45=""),
  "",
  IF(B45="",
    "Brigade field must be specified",
    IF(NOT(AND(VALUE(B45)&gt;=4001,VALUE(B45)&lt;=5999)),
      "Brigade must be between 4001-5999",
      IF(C45="",
        "Battalion Type must be specified",
        IF(NOT(AND(VALUE(C45)&gt;=1,VALUE(C45)&lt;=45)),
          "Battalion Type must be between 1-45",
          "Valid"
        )
      )
    )
  )
)</f>
        <v/>
      </c>
    </row>
    <row r="46" ht="13.5" customHeight="1">
      <c r="A46" s="5">
        <v>2.0</v>
      </c>
      <c r="B46" s="17"/>
      <c r="C46" s="17"/>
      <c r="D46" s="5"/>
      <c r="E46" s="5"/>
      <c r="F46" s="5"/>
      <c r="G46" s="5"/>
      <c r="H46" s="5"/>
      <c r="I46" s="5"/>
      <c r="J46" s="5"/>
      <c r="K46" s="6"/>
      <c r="L46" s="6" t="str">
        <f t="shared" si="4"/>
        <v/>
      </c>
    </row>
    <row r="47" ht="13.5" customHeight="1">
      <c r="A47" s="5">
        <v>3.0</v>
      </c>
      <c r="B47" s="15"/>
      <c r="C47" s="15"/>
      <c r="D47" s="5"/>
      <c r="E47" s="5"/>
      <c r="F47" s="5"/>
      <c r="G47" s="5"/>
      <c r="H47" s="5"/>
      <c r="I47" s="5"/>
      <c r="J47" s="5"/>
      <c r="K47" s="6"/>
      <c r="L47" s="6" t="str">
        <f t="shared" si="4"/>
        <v/>
      </c>
    </row>
    <row r="48" ht="13.5" customHeight="1">
      <c r="A48" s="5">
        <v>4.0</v>
      </c>
      <c r="B48" s="15"/>
      <c r="C48" s="15"/>
      <c r="D48" s="5"/>
      <c r="E48" s="5"/>
      <c r="F48" s="5"/>
      <c r="G48" s="5"/>
      <c r="H48" s="5"/>
      <c r="I48" s="5"/>
      <c r="J48" s="5"/>
      <c r="K48" s="6"/>
      <c r="L48" s="6" t="str">
        <f t="shared" si="4"/>
        <v/>
      </c>
    </row>
    <row r="49" ht="13.5" customHeight="1">
      <c r="A49" s="5">
        <v>5.0</v>
      </c>
      <c r="B49" s="17"/>
      <c r="C49" s="17"/>
      <c r="D49" s="5"/>
      <c r="E49" s="5"/>
      <c r="F49" s="5"/>
      <c r="G49" s="5"/>
      <c r="H49" s="5"/>
      <c r="I49" s="5"/>
      <c r="J49" s="5"/>
      <c r="K49" s="6"/>
      <c r="L49" s="6" t="str">
        <f t="shared" si="4"/>
        <v/>
      </c>
    </row>
    <row r="50" ht="13.5" customHeight="1">
      <c r="A50" s="5">
        <v>6.0</v>
      </c>
      <c r="B50" s="17"/>
      <c r="C50" s="17"/>
      <c r="D50" s="5"/>
      <c r="E50" s="5"/>
      <c r="F50" s="5"/>
      <c r="G50" s="5"/>
      <c r="H50" s="5"/>
      <c r="I50" s="5"/>
      <c r="J50" s="5"/>
      <c r="K50" s="6"/>
      <c r="L50" s="6" t="str">
        <f t="shared" si="4"/>
        <v/>
      </c>
    </row>
    <row r="51" ht="13.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6"/>
      <c r="L51" s="6"/>
    </row>
    <row r="52" ht="13.5" customHeight="1">
      <c r="A52" s="13" t="s">
        <v>30</v>
      </c>
      <c r="B52" s="5"/>
      <c r="C52" s="5"/>
      <c r="D52" s="5"/>
      <c r="E52" s="5"/>
      <c r="F52" s="5"/>
      <c r="G52" s="5"/>
      <c r="H52" s="5"/>
      <c r="I52" s="5"/>
      <c r="J52" s="5"/>
      <c r="K52" s="6"/>
      <c r="L52" s="6"/>
    </row>
    <row r="53" ht="14.25" customHeight="1">
      <c r="A53" s="19"/>
      <c r="B53" s="12"/>
      <c r="C53" s="5"/>
      <c r="D53" s="5"/>
      <c r="E53" s="5"/>
      <c r="F53" s="5"/>
      <c r="G53" s="5"/>
      <c r="H53" s="5"/>
      <c r="I53" s="5"/>
      <c r="J53" s="5"/>
      <c r="K53" s="6"/>
      <c r="L53" s="6"/>
    </row>
    <row r="54" ht="13.5" customHeight="1">
      <c r="A54" s="5">
        <v>1.0</v>
      </c>
      <c r="B54" s="15"/>
      <c r="C54" s="17"/>
      <c r="D54" s="5"/>
      <c r="E54" s="5"/>
      <c r="F54" s="5"/>
      <c r="G54" s="5"/>
      <c r="H54" s="5"/>
      <c r="I54" s="5"/>
      <c r="J54" s="5"/>
      <c r="K54" s="6"/>
      <c r="L54" s="6" t="str">
        <f t="shared" ref="L54:L65" si="5">IF(AND(B54="",C54=""),
  "",
  IF(B54="",
    "Brigade/Federation field must be specified",
    IF(NOT(OR(
      AND(VALUE(B54)&gt;=61,VALUE(B54)&lt;=90),
      AND(VALUE(B54)&gt;=4001,VALUE(B54)&lt;=5999)
    )),
      "Brigade/Federation must be between 61-90 or 4001-5999",
      IF(C54="",
        "Men field must be specified",
        IF(NOT(AND(VALUE(C54)&gt;=1,VALUE(C54)&lt;=800)),
          "Men must be between 1-800",
          "Valid"
        )
      )
    )
  )
)</f>
        <v/>
      </c>
    </row>
    <row r="55" ht="13.5" customHeight="1">
      <c r="A55" s="5">
        <v>2.0</v>
      </c>
      <c r="B55" s="15"/>
      <c r="C55" s="17"/>
      <c r="D55" s="5"/>
      <c r="E55" s="5"/>
      <c r="F55" s="5"/>
      <c r="G55" s="5"/>
      <c r="H55" s="5"/>
      <c r="I55" s="5"/>
      <c r="J55" s="5"/>
      <c r="K55" s="6"/>
      <c r="L55" s="6" t="str">
        <f t="shared" si="5"/>
        <v/>
      </c>
    </row>
    <row r="56" ht="13.5" customHeight="1">
      <c r="A56" s="5">
        <v>3.0</v>
      </c>
      <c r="B56" s="15"/>
      <c r="C56" s="15"/>
      <c r="D56" s="5"/>
      <c r="E56" s="5"/>
      <c r="F56" s="5"/>
      <c r="G56" s="5"/>
      <c r="H56" s="5"/>
      <c r="I56" s="5"/>
      <c r="J56" s="5"/>
      <c r="K56" s="6"/>
      <c r="L56" s="6" t="str">
        <f t="shared" si="5"/>
        <v/>
      </c>
    </row>
    <row r="57" ht="13.5" customHeight="1">
      <c r="A57" s="5">
        <v>4.0</v>
      </c>
      <c r="B57" s="17"/>
      <c r="C57" s="17"/>
      <c r="D57" s="5"/>
      <c r="E57" s="5"/>
      <c r="F57" s="5"/>
      <c r="G57" s="5"/>
      <c r="H57" s="5"/>
      <c r="I57" s="5"/>
      <c r="J57" s="5"/>
      <c r="K57" s="6"/>
      <c r="L57" s="6" t="str">
        <f t="shared" si="5"/>
        <v/>
      </c>
    </row>
    <row r="58" ht="13.5" customHeight="1">
      <c r="A58" s="5">
        <v>5.0</v>
      </c>
      <c r="B58" s="17"/>
      <c r="C58" s="17"/>
      <c r="D58" s="5"/>
      <c r="E58" s="5"/>
      <c r="F58" s="5"/>
      <c r="G58" s="5"/>
      <c r="H58" s="5"/>
      <c r="I58" s="5"/>
      <c r="J58" s="5"/>
      <c r="K58" s="6"/>
      <c r="L58" s="6" t="str">
        <f t="shared" si="5"/>
        <v/>
      </c>
    </row>
    <row r="59" ht="13.5" customHeight="1">
      <c r="A59" s="5">
        <v>6.0</v>
      </c>
      <c r="B59" s="17"/>
      <c r="C59" s="17"/>
      <c r="D59" s="5"/>
      <c r="E59" s="5"/>
      <c r="F59" s="5"/>
      <c r="G59" s="5"/>
      <c r="H59" s="5"/>
      <c r="I59" s="5"/>
      <c r="J59" s="5"/>
      <c r="K59" s="6"/>
      <c r="L59" s="6" t="str">
        <f t="shared" si="5"/>
        <v/>
      </c>
    </row>
    <row r="60" ht="13.5" customHeight="1">
      <c r="A60" s="5">
        <v>7.0</v>
      </c>
      <c r="B60" s="17"/>
      <c r="C60" s="17"/>
      <c r="D60" s="5"/>
      <c r="E60" s="5"/>
      <c r="F60" s="5"/>
      <c r="G60" s="5"/>
      <c r="H60" s="5"/>
      <c r="I60" s="5"/>
      <c r="J60" s="5"/>
      <c r="K60" s="6"/>
      <c r="L60" s="6" t="str">
        <f t="shared" si="5"/>
        <v/>
      </c>
    </row>
    <row r="61" ht="13.5" customHeight="1">
      <c r="A61" s="5">
        <v>8.0</v>
      </c>
      <c r="B61" s="17"/>
      <c r="C61" s="17"/>
      <c r="D61" s="5"/>
      <c r="E61" s="5"/>
      <c r="F61" s="5"/>
      <c r="G61" s="5"/>
      <c r="H61" s="5"/>
      <c r="I61" s="5"/>
      <c r="J61" s="5"/>
      <c r="K61" s="6"/>
      <c r="L61" s="6" t="str">
        <f t="shared" si="5"/>
        <v/>
      </c>
    </row>
    <row r="62" ht="13.5" customHeight="1">
      <c r="A62" s="5">
        <v>9.0</v>
      </c>
      <c r="B62" s="17"/>
      <c r="C62" s="17"/>
      <c r="D62" s="5"/>
      <c r="E62" s="5"/>
      <c r="F62" s="5"/>
      <c r="G62" s="5"/>
      <c r="H62" s="5"/>
      <c r="I62" s="5"/>
      <c r="J62" s="5"/>
      <c r="K62" s="6"/>
      <c r="L62" s="6" t="str">
        <f t="shared" si="5"/>
        <v/>
      </c>
    </row>
    <row r="63" ht="13.5" customHeight="1">
      <c r="A63" s="5">
        <v>10.0</v>
      </c>
      <c r="B63" s="17"/>
      <c r="C63" s="17"/>
      <c r="D63" s="5"/>
      <c r="E63" s="5"/>
      <c r="F63" s="5"/>
      <c r="G63" s="5"/>
      <c r="H63" s="5"/>
      <c r="I63" s="5"/>
      <c r="J63" s="5"/>
      <c r="K63" s="6"/>
      <c r="L63" s="6" t="str">
        <f t="shared" si="5"/>
        <v/>
      </c>
    </row>
    <row r="64" ht="13.5" customHeight="1">
      <c r="A64" s="5">
        <v>11.0</v>
      </c>
      <c r="B64" s="17"/>
      <c r="C64" s="17"/>
      <c r="D64" s="5"/>
      <c r="E64" s="5"/>
      <c r="F64" s="5"/>
      <c r="G64" s="5"/>
      <c r="H64" s="5"/>
      <c r="I64" s="5"/>
      <c r="J64" s="5"/>
      <c r="K64" s="6"/>
      <c r="L64" s="6" t="str">
        <f t="shared" si="5"/>
        <v/>
      </c>
    </row>
    <row r="65" ht="13.5" customHeight="1">
      <c r="A65" s="5">
        <v>12.0</v>
      </c>
      <c r="B65" s="17"/>
      <c r="C65" s="17"/>
      <c r="D65" s="5"/>
      <c r="E65" s="5"/>
      <c r="F65" s="5"/>
      <c r="G65" s="5"/>
      <c r="H65" s="5"/>
      <c r="I65" s="5"/>
      <c r="J65" s="5"/>
      <c r="K65" s="6"/>
      <c r="L65" s="6" t="str">
        <f t="shared" si="5"/>
        <v/>
      </c>
    </row>
    <row r="66" ht="13.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6"/>
      <c r="L66" s="6"/>
    </row>
    <row r="67" ht="13.5" customHeight="1">
      <c r="A67" s="13" t="s">
        <v>31</v>
      </c>
      <c r="B67" s="5"/>
      <c r="C67" s="5"/>
      <c r="D67" s="5"/>
      <c r="E67" s="5"/>
      <c r="F67" s="5"/>
      <c r="G67" s="5"/>
      <c r="H67" s="5"/>
      <c r="I67" s="5"/>
      <c r="J67" s="5"/>
      <c r="K67" s="6"/>
      <c r="L67" s="6"/>
    </row>
    <row r="68" ht="5.25" customHeight="1">
      <c r="A68" s="19"/>
      <c r="B68" s="5"/>
      <c r="C68" s="5"/>
      <c r="D68" s="5"/>
      <c r="E68" s="5"/>
      <c r="F68" s="5"/>
      <c r="G68" s="5"/>
      <c r="H68" s="5"/>
      <c r="I68" s="5"/>
      <c r="J68" s="5"/>
      <c r="K68" s="6"/>
      <c r="L68" s="6"/>
    </row>
    <row r="69" ht="13.5" customHeight="1">
      <c r="A69" s="5">
        <v>1.0</v>
      </c>
      <c r="B69" s="17"/>
      <c r="C69" s="5"/>
      <c r="D69" s="5"/>
      <c r="E69" s="5"/>
      <c r="F69" s="5"/>
      <c r="G69" s="5"/>
      <c r="H69" s="5"/>
      <c r="I69" s="5"/>
      <c r="J69" s="5"/>
      <c r="K69" s="6"/>
      <c r="L69" s="6" t="str">
        <f t="shared" ref="L69:L84" si="6">IF(B69="",
  "",
  IF(NOT(OR(
    AND(VALUE(B69)&gt;=61,VALUE(B69)&lt;=90),
    AND(VALUE(B69)&gt;=4001,VALUE(B69)&lt;=5999)
  )),
    "Brigade/Federation must be between 61-90 or 4001-5999",
    "Valid"
  )
)</f>
        <v/>
      </c>
    </row>
    <row r="70" ht="13.5" customHeight="1">
      <c r="A70" s="5">
        <v>2.0</v>
      </c>
      <c r="B70" s="17"/>
      <c r="C70" s="5"/>
      <c r="D70" s="5"/>
      <c r="E70" s="5"/>
      <c r="F70" s="5"/>
      <c r="G70" s="5"/>
      <c r="H70" s="5"/>
      <c r="I70" s="5"/>
      <c r="J70" s="5"/>
      <c r="K70" s="6"/>
      <c r="L70" s="6" t="str">
        <f t="shared" si="6"/>
        <v/>
      </c>
    </row>
    <row r="71" ht="13.5" customHeight="1">
      <c r="A71" s="5">
        <v>3.0</v>
      </c>
      <c r="B71" s="17"/>
      <c r="C71" s="5"/>
      <c r="D71" s="5"/>
      <c r="E71" s="5"/>
      <c r="F71" s="5"/>
      <c r="G71" s="5"/>
      <c r="H71" s="5"/>
      <c r="I71" s="5"/>
      <c r="J71" s="5"/>
      <c r="K71" s="6"/>
      <c r="L71" s="6" t="str">
        <f t="shared" si="6"/>
        <v/>
      </c>
    </row>
    <row r="72" ht="13.5" customHeight="1">
      <c r="A72" s="5">
        <v>4.0</v>
      </c>
      <c r="B72" s="17"/>
      <c r="C72" s="5"/>
      <c r="D72" s="5"/>
      <c r="E72" s="5"/>
      <c r="F72" s="5"/>
      <c r="G72" s="5"/>
      <c r="H72" s="5"/>
      <c r="I72" s="5"/>
      <c r="J72" s="5"/>
      <c r="K72" s="6"/>
      <c r="L72" s="6" t="str">
        <f t="shared" si="6"/>
        <v/>
      </c>
    </row>
    <row r="73" ht="13.5" customHeight="1">
      <c r="A73" s="5">
        <v>5.0</v>
      </c>
      <c r="B73" s="17"/>
      <c r="C73" s="5"/>
      <c r="D73" s="5"/>
      <c r="E73" s="5"/>
      <c r="F73" s="5"/>
      <c r="G73" s="5"/>
      <c r="H73" s="5"/>
      <c r="I73" s="5"/>
      <c r="J73" s="5"/>
      <c r="K73" s="6"/>
      <c r="L73" s="6" t="str">
        <f t="shared" si="6"/>
        <v/>
      </c>
    </row>
    <row r="74" ht="13.5" customHeight="1">
      <c r="A74" s="5">
        <v>6.0</v>
      </c>
      <c r="B74" s="17"/>
      <c r="C74" s="5"/>
      <c r="D74" s="5"/>
      <c r="E74" s="5"/>
      <c r="F74" s="5"/>
      <c r="G74" s="5"/>
      <c r="H74" s="5"/>
      <c r="I74" s="5"/>
      <c r="J74" s="5"/>
      <c r="K74" s="6"/>
      <c r="L74" s="6" t="str">
        <f t="shared" si="6"/>
        <v/>
      </c>
    </row>
    <row r="75" ht="13.5" customHeight="1">
      <c r="A75" s="5">
        <v>7.0</v>
      </c>
      <c r="B75" s="17"/>
      <c r="C75" s="5"/>
      <c r="D75" s="5"/>
      <c r="E75" s="5"/>
      <c r="F75" s="5"/>
      <c r="G75" s="5"/>
      <c r="H75" s="5"/>
      <c r="I75" s="5"/>
      <c r="J75" s="5"/>
      <c r="K75" s="6"/>
      <c r="L75" s="6" t="str">
        <f t="shared" si="6"/>
        <v/>
      </c>
    </row>
    <row r="76" ht="13.5" customHeight="1">
      <c r="A76" s="5">
        <v>8.0</v>
      </c>
      <c r="B76" s="17"/>
      <c r="C76" s="5"/>
      <c r="D76" s="5"/>
      <c r="E76" s="5"/>
      <c r="F76" s="5"/>
      <c r="G76" s="5"/>
      <c r="H76" s="5"/>
      <c r="I76" s="5"/>
      <c r="J76" s="5"/>
      <c r="K76" s="6"/>
      <c r="L76" s="6" t="str">
        <f t="shared" si="6"/>
        <v/>
      </c>
    </row>
    <row r="77" ht="13.5" customHeight="1">
      <c r="A77" s="5">
        <v>9.0</v>
      </c>
      <c r="B77" s="17"/>
      <c r="C77" s="5"/>
      <c r="D77" s="5"/>
      <c r="E77" s="5"/>
      <c r="F77" s="5"/>
      <c r="G77" s="5"/>
      <c r="H77" s="5"/>
      <c r="I77" s="5"/>
      <c r="J77" s="5"/>
      <c r="K77" s="6"/>
      <c r="L77" s="6" t="str">
        <f t="shared" si="6"/>
        <v/>
      </c>
    </row>
    <row r="78" ht="13.5" customHeight="1">
      <c r="A78" s="5">
        <v>10.0</v>
      </c>
      <c r="B78" s="17"/>
      <c r="C78" s="5"/>
      <c r="D78" s="5"/>
      <c r="E78" s="5"/>
      <c r="F78" s="5"/>
      <c r="G78" s="5"/>
      <c r="H78" s="5"/>
      <c r="I78" s="5"/>
      <c r="J78" s="5"/>
      <c r="K78" s="6"/>
      <c r="L78" s="6" t="str">
        <f t="shared" si="6"/>
        <v/>
      </c>
    </row>
    <row r="79" ht="13.5" customHeight="1">
      <c r="A79" s="5">
        <v>11.0</v>
      </c>
      <c r="B79" s="15"/>
      <c r="C79" s="5"/>
      <c r="D79" s="5"/>
      <c r="E79" s="5"/>
      <c r="F79" s="5"/>
      <c r="G79" s="5"/>
      <c r="H79" s="5"/>
      <c r="I79" s="5"/>
      <c r="J79" s="5"/>
      <c r="K79" s="6"/>
      <c r="L79" s="6" t="str">
        <f t="shared" si="6"/>
        <v/>
      </c>
    </row>
    <row r="80" ht="13.5" customHeight="1">
      <c r="A80" s="5">
        <v>12.0</v>
      </c>
      <c r="B80" s="17"/>
      <c r="C80" s="5"/>
      <c r="D80" s="5"/>
      <c r="E80" s="5"/>
      <c r="F80" s="5"/>
      <c r="G80" s="5"/>
      <c r="H80" s="5"/>
      <c r="I80" s="5"/>
      <c r="J80" s="5"/>
      <c r="K80" s="6"/>
      <c r="L80" s="6" t="str">
        <f t="shared" si="6"/>
        <v/>
      </c>
    </row>
    <row r="81" ht="13.5" customHeight="1">
      <c r="A81" s="5">
        <v>13.0</v>
      </c>
      <c r="B81" s="17"/>
      <c r="C81" s="5"/>
      <c r="D81" s="5"/>
      <c r="E81" s="5"/>
      <c r="F81" s="5"/>
      <c r="G81" s="5"/>
      <c r="H81" s="5"/>
      <c r="I81" s="5"/>
      <c r="J81" s="5"/>
      <c r="K81" s="6"/>
      <c r="L81" s="6" t="str">
        <f t="shared" si="6"/>
        <v/>
      </c>
    </row>
    <row r="82" ht="13.5" customHeight="1">
      <c r="A82" s="5">
        <v>14.0</v>
      </c>
      <c r="B82" s="17"/>
      <c r="C82" s="5"/>
      <c r="D82" s="5"/>
      <c r="E82" s="5"/>
      <c r="F82" s="5"/>
      <c r="G82" s="5"/>
      <c r="H82" s="5"/>
      <c r="I82" s="5"/>
      <c r="J82" s="5"/>
      <c r="K82" s="6"/>
      <c r="L82" s="6" t="str">
        <f t="shared" si="6"/>
        <v/>
      </c>
    </row>
    <row r="83" ht="13.5" customHeight="1">
      <c r="A83" s="5">
        <v>15.0</v>
      </c>
      <c r="B83" s="17"/>
      <c r="C83" s="5"/>
      <c r="D83" s="5"/>
      <c r="E83" s="5"/>
      <c r="F83" s="5"/>
      <c r="G83" s="5"/>
      <c r="H83" s="5"/>
      <c r="I83" s="5"/>
      <c r="J83" s="5"/>
      <c r="K83" s="6"/>
      <c r="L83" s="6" t="str">
        <f t="shared" si="6"/>
        <v/>
      </c>
    </row>
    <row r="84" ht="13.5" customHeight="1">
      <c r="A84" s="5">
        <v>16.0</v>
      </c>
      <c r="B84" s="17"/>
      <c r="C84" s="5"/>
      <c r="D84" s="5"/>
      <c r="E84" s="5"/>
      <c r="F84" s="5"/>
      <c r="G84" s="5"/>
      <c r="H84" s="5"/>
      <c r="I84" s="5"/>
      <c r="J84" s="5"/>
      <c r="K84" s="6"/>
      <c r="L84" s="6" t="str">
        <f t="shared" si="6"/>
        <v/>
      </c>
    </row>
    <row r="85" ht="13.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6"/>
      <c r="L85" s="6"/>
    </row>
    <row r="86" ht="13.5" customHeight="1">
      <c r="A86" s="13" t="s">
        <v>32</v>
      </c>
      <c r="B86" s="5"/>
      <c r="C86" s="5"/>
      <c r="D86" s="5"/>
      <c r="E86" s="5"/>
      <c r="F86" s="5"/>
      <c r="G86" s="5"/>
      <c r="H86" s="5"/>
      <c r="I86" s="5"/>
      <c r="J86" s="5"/>
      <c r="K86" s="6"/>
      <c r="L86" s="6"/>
    </row>
    <row r="87" ht="13.5" customHeight="1">
      <c r="A87" s="5"/>
      <c r="B87" s="5" t="s">
        <v>33</v>
      </c>
      <c r="C87" s="5" t="s">
        <v>34</v>
      </c>
      <c r="D87" s="5" t="s">
        <v>35</v>
      </c>
      <c r="E87" s="5" t="s">
        <v>36</v>
      </c>
      <c r="F87" s="5"/>
      <c r="G87" s="5"/>
      <c r="H87" s="5"/>
      <c r="I87" s="5"/>
      <c r="J87" s="5"/>
      <c r="K87" s="6"/>
      <c r="L87" s="6"/>
    </row>
    <row r="88" ht="13.5" customHeight="1">
      <c r="A88" s="5">
        <v>1.0</v>
      </c>
      <c r="B88" s="17"/>
      <c r="C88" s="17"/>
      <c r="D88" s="17"/>
      <c r="E88" s="17"/>
      <c r="F88" s="5"/>
      <c r="G88" s="5"/>
      <c r="H88" s="5"/>
      <c r="I88" s="5"/>
      <c r="J88" s="5"/>
      <c r="K88" s="6"/>
      <c r="L88" s="6" t="str">
        <f t="shared" ref="L88:L91" si="7">IF(AND(B88="",C88="",D88="",E88=""),
  "",
  IF(B88="",
    "Brigade A must be specified",
    IF(NOT(AND(VALUE(B88)&gt;=4001,VALUE(B88)&lt;=5999)),
      "Brigade A must be between 4001-5999",
      IF(C88="",
        "Battalion A must be specified",
        IF(NOT(AND(VALUE(C88)&gt;=1,VALUE(C88)&lt;=7)),
          "Battalion A must be between 1-7",
          IF(D88="",
            "Brigade B must be specified",
            IF(NOT(AND(VALUE(D88)&gt;=4001,VALUE(D88)&lt;=5999)),
              "Brigade B must be between 4001-5999",
              IF(E88="",
                "Battalion B must be specified",
                IF(NOT(AND(VALUE(E88)&gt;=1,VALUE(E88)&lt;=7)),
                  "Battalion B must be between 1-7",
                  "Valid"
                )
              )
            )
          )
        )
      )
    )
  )
)</f>
        <v/>
      </c>
    </row>
    <row r="89" ht="13.5" customHeight="1">
      <c r="A89" s="5">
        <v>2.0</v>
      </c>
      <c r="B89" s="17"/>
      <c r="C89" s="17"/>
      <c r="D89" s="17"/>
      <c r="E89" s="17"/>
      <c r="F89" s="5"/>
      <c r="G89" s="5"/>
      <c r="H89" s="5"/>
      <c r="I89" s="5"/>
      <c r="J89" s="5"/>
      <c r="K89" s="6"/>
      <c r="L89" s="6" t="str">
        <f t="shared" si="7"/>
        <v/>
      </c>
    </row>
    <row r="90" ht="13.5" customHeight="1">
      <c r="A90" s="5">
        <v>3.0</v>
      </c>
      <c r="B90" s="17"/>
      <c r="C90" s="17"/>
      <c r="D90" s="17"/>
      <c r="E90" s="17"/>
      <c r="F90" s="5"/>
      <c r="G90" s="5"/>
      <c r="H90" s="5"/>
      <c r="I90" s="5"/>
      <c r="J90" s="5"/>
      <c r="K90" s="6"/>
      <c r="L90" s="6" t="str">
        <f t="shared" si="7"/>
        <v/>
      </c>
    </row>
    <row r="91" ht="13.5" customHeight="1">
      <c r="A91" s="5">
        <v>4.0</v>
      </c>
      <c r="B91" s="17"/>
      <c r="C91" s="17"/>
      <c r="D91" s="17"/>
      <c r="E91" s="15"/>
      <c r="F91" s="5"/>
      <c r="G91" s="5"/>
      <c r="H91" s="5"/>
      <c r="I91" s="5"/>
      <c r="J91" s="5"/>
      <c r="K91" s="6"/>
      <c r="L91" s="6" t="str">
        <f t="shared" si="7"/>
        <v/>
      </c>
    </row>
    <row r="92" ht="13.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6"/>
      <c r="L92" s="6"/>
    </row>
    <row r="93" ht="13.5" customHeight="1">
      <c r="A93" s="13" t="s">
        <v>37</v>
      </c>
      <c r="B93" s="5"/>
      <c r="C93" s="5"/>
      <c r="D93" s="5"/>
      <c r="E93" s="5"/>
      <c r="F93" s="5"/>
      <c r="G93" s="5"/>
      <c r="H93" s="5"/>
      <c r="I93" s="5"/>
      <c r="J93" s="5"/>
      <c r="K93" s="6"/>
      <c r="L93" s="6"/>
    </row>
    <row r="94" ht="13.5" customHeight="1">
      <c r="A94" s="5"/>
      <c r="B94" s="5" t="s">
        <v>33</v>
      </c>
      <c r="C94" s="5" t="s">
        <v>34</v>
      </c>
      <c r="D94" s="5" t="s">
        <v>35</v>
      </c>
      <c r="E94" s="5" t="s">
        <v>36</v>
      </c>
      <c r="F94" s="5"/>
      <c r="G94" s="5"/>
      <c r="H94" s="5"/>
      <c r="I94" s="5"/>
      <c r="J94" s="5"/>
      <c r="K94" s="6"/>
      <c r="L94" s="6"/>
    </row>
    <row r="95" ht="13.5" customHeight="1">
      <c r="A95" s="5">
        <v>1.0</v>
      </c>
      <c r="B95" s="17"/>
      <c r="C95" s="17"/>
      <c r="D95" s="17"/>
      <c r="E95" s="17"/>
      <c r="F95" s="5"/>
      <c r="G95" s="5"/>
      <c r="H95" s="5"/>
      <c r="I95" s="5"/>
      <c r="J95" s="5"/>
      <c r="K95" s="6"/>
      <c r="L95" s="6" t="str">
        <f t="shared" ref="L95:L102" si="8">IF(AND(B95="",C95="",D95="",E95=""),
  "",
  IF(B95="",
    "Brigade A must be specified",
    IF(NOT(AND(VALUE(B95)&gt;=4001,VALUE(B95)&lt;=5999)),
      "Brigade A must be between 4001-5999",
      IF(C95="",
        "Battalion A must be specified",
        IF(NOT(AND(VALUE(C95)&gt;=1,VALUE(C95)&lt;=7)),
          "Battalion A must be between 1-7",
          IF(D95="",
            "Brigade B must be specified",
            IF(NOT(AND(VALUE(D95)&gt;=4001,VALUE(D95)&lt;=5999)),
              "Brigade B must be between 4001-5999",
              IF(E95="",
                "Battalion B must be specified",
                IF(NOT(AND(VALUE(E95)&gt;=1,VALUE(E95)&lt;=7)),
                  "Battalion B must be between 1-7",
                  "Valid"
                )
              )
            )
          )
        )
      )
    )
  )
)</f>
        <v/>
      </c>
    </row>
    <row r="96" ht="13.5" customHeight="1">
      <c r="A96" s="5">
        <v>2.0</v>
      </c>
      <c r="B96" s="17"/>
      <c r="C96" s="17"/>
      <c r="D96" s="17"/>
      <c r="E96" s="17"/>
      <c r="F96" s="5"/>
      <c r="G96" s="5"/>
      <c r="H96" s="5"/>
      <c r="I96" s="5"/>
      <c r="J96" s="5"/>
      <c r="K96" s="6"/>
      <c r="L96" s="6" t="str">
        <f t="shared" si="8"/>
        <v/>
      </c>
    </row>
    <row r="97" ht="13.5" customHeight="1">
      <c r="A97" s="5">
        <v>3.0</v>
      </c>
      <c r="B97" s="17"/>
      <c r="C97" s="17"/>
      <c r="D97" s="17"/>
      <c r="E97" s="17"/>
      <c r="F97" s="5"/>
      <c r="G97" s="5"/>
      <c r="H97" s="5"/>
      <c r="I97" s="5"/>
      <c r="J97" s="5"/>
      <c r="K97" s="6"/>
      <c r="L97" s="6" t="str">
        <f t="shared" si="8"/>
        <v/>
      </c>
    </row>
    <row r="98" ht="13.5" customHeight="1">
      <c r="A98" s="5">
        <v>4.0</v>
      </c>
      <c r="B98" s="17"/>
      <c r="C98" s="17"/>
      <c r="D98" s="17"/>
      <c r="E98" s="17"/>
      <c r="F98" s="5"/>
      <c r="G98" s="5"/>
      <c r="H98" s="5"/>
      <c r="I98" s="5"/>
      <c r="J98" s="5"/>
      <c r="K98" s="6"/>
      <c r="L98" s="6" t="str">
        <f t="shared" si="8"/>
        <v/>
      </c>
    </row>
    <row r="99" ht="13.5" customHeight="1">
      <c r="A99" s="5">
        <v>5.0</v>
      </c>
      <c r="B99" s="17"/>
      <c r="C99" s="17"/>
      <c r="D99" s="17"/>
      <c r="E99" s="17"/>
      <c r="F99" s="5"/>
      <c r="G99" s="5"/>
      <c r="H99" s="5"/>
      <c r="I99" s="5"/>
      <c r="J99" s="5"/>
      <c r="K99" s="6"/>
      <c r="L99" s="6" t="str">
        <f t="shared" si="8"/>
        <v/>
      </c>
    </row>
    <row r="100" ht="13.5" customHeight="1">
      <c r="A100" s="5">
        <v>6.0</v>
      </c>
      <c r="B100" s="17"/>
      <c r="C100" s="17"/>
      <c r="D100" s="17"/>
      <c r="E100" s="17"/>
      <c r="F100" s="5"/>
      <c r="G100" s="5"/>
      <c r="H100" s="5"/>
      <c r="I100" s="5"/>
      <c r="J100" s="5"/>
      <c r="K100" s="6"/>
      <c r="L100" s="6" t="str">
        <f t="shared" si="8"/>
        <v/>
      </c>
    </row>
    <row r="101" ht="13.5" customHeight="1">
      <c r="A101" s="5">
        <v>7.0</v>
      </c>
      <c r="B101" s="17"/>
      <c r="C101" s="17"/>
      <c r="D101" s="17"/>
      <c r="E101" s="17"/>
      <c r="F101" s="5"/>
      <c r="G101" s="5"/>
      <c r="H101" s="5"/>
      <c r="I101" s="5"/>
      <c r="J101" s="5"/>
      <c r="K101" s="6"/>
      <c r="L101" s="6" t="str">
        <f t="shared" si="8"/>
        <v/>
      </c>
    </row>
    <row r="102" ht="13.5" customHeight="1">
      <c r="A102" s="5">
        <v>8.0</v>
      </c>
      <c r="B102" s="17"/>
      <c r="C102" s="17"/>
      <c r="D102" s="17"/>
      <c r="E102" s="17"/>
      <c r="F102" s="5"/>
      <c r="G102" s="5"/>
      <c r="H102" s="5"/>
      <c r="I102" s="5"/>
      <c r="J102" s="5"/>
      <c r="K102" s="6"/>
      <c r="L102" s="6" t="str">
        <f t="shared" si="8"/>
        <v/>
      </c>
    </row>
    <row r="103" ht="13.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6"/>
      <c r="L103" s="6"/>
    </row>
    <row r="104" ht="13.5" customHeight="1">
      <c r="A104" s="13" t="s">
        <v>38</v>
      </c>
      <c r="B104" s="5"/>
      <c r="C104" s="5"/>
      <c r="D104" s="5"/>
      <c r="E104" s="5"/>
      <c r="F104" s="5"/>
      <c r="G104" s="5"/>
      <c r="H104" s="5"/>
      <c r="I104" s="5"/>
      <c r="J104" s="5"/>
      <c r="K104" s="6"/>
      <c r="L104" s="6"/>
    </row>
    <row r="105" ht="5.25" customHeight="1">
      <c r="A105" s="19"/>
      <c r="B105" s="5"/>
      <c r="C105" s="5"/>
      <c r="D105" s="5"/>
      <c r="E105" s="5"/>
      <c r="F105" s="5"/>
      <c r="G105" s="5"/>
      <c r="H105" s="5"/>
      <c r="I105" s="5"/>
      <c r="J105" s="5"/>
      <c r="K105" s="6"/>
      <c r="L105" s="6"/>
    </row>
    <row r="106" ht="13.5" customHeight="1">
      <c r="A106" s="5">
        <v>1.0</v>
      </c>
      <c r="B106" s="17"/>
      <c r="C106" s="5"/>
      <c r="D106" s="5"/>
      <c r="E106" s="5"/>
      <c r="F106" s="5"/>
      <c r="G106" s="5"/>
      <c r="H106" s="5"/>
      <c r="I106" s="5"/>
      <c r="J106" s="5"/>
      <c r="K106" s="6"/>
      <c r="L106" s="6" t="str">
        <f t="shared" ref="L106:L111" si="9">IF(B106="",
  "",
  IF(NOT(OR(
    AND(VALUE(B106)&gt;=11,VALUE(B106)&lt;=90),
    AND(VALUE(B106)&gt;=1001,VALUE(B106)&lt;=3000),
    AND(VALUE(B106)&gt;=7001,VALUE(B106)&lt;=8000)
  )),
    "Item must be 11-90 (Fleets/Federations), 1001-3000 (Ships), or 7001-8000 (Baggage Trains)",
    "Valid"
  )
)</f>
        <v/>
      </c>
    </row>
    <row r="107" ht="13.5" customHeight="1">
      <c r="A107" s="5">
        <v>2.0</v>
      </c>
      <c r="B107" s="15"/>
      <c r="C107" s="5"/>
      <c r="D107" s="5"/>
      <c r="E107" s="5"/>
      <c r="F107" s="5"/>
      <c r="G107" s="5"/>
      <c r="H107" s="5"/>
      <c r="I107" s="5"/>
      <c r="J107" s="5"/>
      <c r="K107" s="6"/>
      <c r="L107" s="6" t="str">
        <f t="shared" si="9"/>
        <v/>
      </c>
    </row>
    <row r="108" ht="13.5" customHeight="1">
      <c r="A108" s="5">
        <v>3.0</v>
      </c>
      <c r="B108" s="17"/>
      <c r="C108" s="5"/>
      <c r="D108" s="5"/>
      <c r="E108" s="5"/>
      <c r="F108" s="5"/>
      <c r="G108" s="5"/>
      <c r="H108" s="5"/>
      <c r="I108" s="5"/>
      <c r="J108" s="5"/>
      <c r="K108" s="6"/>
      <c r="L108" s="6" t="str">
        <f t="shared" si="9"/>
        <v/>
      </c>
    </row>
    <row r="109" ht="13.5" customHeight="1">
      <c r="A109" s="5">
        <v>4.0</v>
      </c>
      <c r="B109" s="17"/>
      <c r="C109" s="5"/>
      <c r="D109" s="5"/>
      <c r="E109" s="5"/>
      <c r="F109" s="5"/>
      <c r="G109" s="5"/>
      <c r="H109" s="5"/>
      <c r="I109" s="5"/>
      <c r="J109" s="5"/>
      <c r="K109" s="6"/>
      <c r="L109" s="6" t="str">
        <f t="shared" si="9"/>
        <v/>
      </c>
    </row>
    <row r="110" ht="13.5" customHeight="1">
      <c r="A110" s="5">
        <v>5.0</v>
      </c>
      <c r="B110" s="17"/>
      <c r="C110" s="5"/>
      <c r="D110" s="5"/>
      <c r="E110" s="5"/>
      <c r="F110" s="5"/>
      <c r="G110" s="5"/>
      <c r="H110" s="5"/>
      <c r="I110" s="5"/>
      <c r="J110" s="5"/>
      <c r="K110" s="6"/>
      <c r="L110" s="6" t="str">
        <f t="shared" si="9"/>
        <v/>
      </c>
    </row>
    <row r="111" ht="13.5" customHeight="1">
      <c r="A111" s="5">
        <v>6.0</v>
      </c>
      <c r="B111" s="17"/>
      <c r="C111" s="5"/>
      <c r="D111" s="5"/>
      <c r="E111" s="5"/>
      <c r="F111" s="5"/>
      <c r="G111" s="5"/>
      <c r="H111" s="5"/>
      <c r="I111" s="5"/>
      <c r="J111" s="5"/>
      <c r="K111" s="6"/>
      <c r="L111" s="6" t="str">
        <f t="shared" si="9"/>
        <v/>
      </c>
    </row>
    <row r="112" ht="13.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6"/>
      <c r="L112" s="6"/>
    </row>
    <row r="113" ht="13.5" customHeight="1">
      <c r="A113" s="13" t="s">
        <v>39</v>
      </c>
      <c r="B113" s="5"/>
      <c r="C113" s="5"/>
      <c r="D113" s="5"/>
      <c r="E113" s="5"/>
      <c r="F113" s="5"/>
      <c r="G113" s="5"/>
      <c r="H113" s="5"/>
      <c r="I113" s="5"/>
      <c r="J113" s="5"/>
      <c r="K113" s="6"/>
      <c r="L113" s="6"/>
    </row>
    <row r="114" ht="5.25" customHeight="1">
      <c r="A114" s="19"/>
      <c r="B114" s="5"/>
      <c r="C114" s="5"/>
      <c r="D114" s="5"/>
      <c r="E114" s="5"/>
      <c r="F114" s="5"/>
      <c r="G114" s="5"/>
      <c r="H114" s="5"/>
      <c r="I114" s="5"/>
      <c r="J114" s="5"/>
      <c r="K114" s="6"/>
      <c r="L114" s="6"/>
    </row>
    <row r="115" ht="13.5" customHeight="1">
      <c r="A115" s="5">
        <v>1.0</v>
      </c>
      <c r="B115" s="17"/>
      <c r="C115" s="17"/>
      <c r="D115" s="23"/>
      <c r="E115" s="24"/>
      <c r="F115" s="25"/>
      <c r="G115" s="5"/>
      <c r="H115" s="5"/>
      <c r="I115" s="5"/>
      <c r="J115" s="5"/>
      <c r="K115" s="6"/>
      <c r="L115" s="6" t="str">
        <f>IFERROR(__xludf.DUMMYFUNCTION("IFS(
  AND(B115="""", C115="""", D115=""""), """",
  OR(B115="""", C115=""""), ""Error: Depot and Ship Type are required if any field has data"",
  NOT(AND(
    VALUE(B115)&gt;=201,
    VALUE(B115)&lt;=399
  )), ""Error: Depot must be between 201-399"",
  NOT(R"&amp;"EGEXMATCH(TEXT(C115,""0""), ""^(1|3|5|7|9|11|13|15|17|19|21|23|25|31|33|35|37|39)$"")), ""Error: Invalid Ship Type"",
  AND(
    VALUE(C115)&lt;31,
    D115=""""
  ), ""Error: Name required for warships (Ship Type &lt; 31)"",
  TRUE, ""Valid""
)"),"")</f>
        <v/>
      </c>
    </row>
    <row r="116" ht="13.5" customHeight="1">
      <c r="A116" s="5">
        <v>2.0</v>
      </c>
      <c r="B116" s="17"/>
      <c r="C116" s="17"/>
      <c r="D116" s="23"/>
      <c r="E116" s="24"/>
      <c r="F116" s="25"/>
      <c r="G116" s="5"/>
      <c r="H116" s="5"/>
      <c r="I116" s="5"/>
      <c r="J116" s="5"/>
      <c r="K116" s="6"/>
      <c r="L116" s="6" t="str">
        <f>IFERROR(__xludf.DUMMYFUNCTION("IFS(
  AND(B116="""", C116="""", D116=""""), """",
  OR(B116="""", C116=""""), ""Error: Depot and Ship Type are required if any field has data"",
  NOT(AND(
    VALUE(B116)&gt;=201,
    VALUE(B116)&lt;=399
  )), ""Error: Depot must be between 201-399"",
  NOT(R"&amp;"EGEXMATCH(TEXT(C116,""0""), ""^(1|3|5|7|9|11|13|15|17|19|21|23|25|31|33|35|37|39)$"")), ""Error: Invalid Ship Type"",
  AND(
    VALUE(C116)&lt;31,
    D116=""""
  ), ""Error: Name required for warships (Ship Type &lt; 31)"",
  TRUE, ""Valid""
)"),"")</f>
        <v/>
      </c>
    </row>
    <row r="117" ht="13.5" customHeight="1">
      <c r="A117" s="5">
        <v>3.0</v>
      </c>
      <c r="B117" s="17"/>
      <c r="C117" s="15"/>
      <c r="D117" s="23"/>
      <c r="E117" s="24"/>
      <c r="F117" s="25"/>
      <c r="G117" s="5"/>
      <c r="H117" s="5"/>
      <c r="I117" s="5"/>
      <c r="J117" s="5"/>
      <c r="K117" s="6"/>
      <c r="L117" s="6" t="str">
        <f>IFERROR(__xludf.DUMMYFUNCTION("IFS(
  AND(B117="""", C117="""", D117=""""), """",
  OR(B117="""", C117=""""), ""Error: Depot and Ship Type are required if any field has data"",
  NOT(AND(
    VALUE(B117)&gt;=201,
    VALUE(B117)&lt;=399
  )), ""Error: Depot must be between 201-399"",
  NOT(R"&amp;"EGEXMATCH(TEXT(C117,""0""), ""^(1|3|5|7|9|11|13|15|17|19|21|23|25|31|33|35|37|39)$"")), ""Error: Invalid Ship Type"",
  AND(
    VALUE(C117)&lt;31,
    D117=""""
  ), ""Error: Name required for warships (Ship Type &lt; 31)"",
  TRUE, ""Valid""
)"),"")</f>
        <v/>
      </c>
    </row>
    <row r="118" ht="13.5" customHeight="1">
      <c r="A118" s="5">
        <v>4.0</v>
      </c>
      <c r="B118" s="17"/>
      <c r="C118" s="15"/>
      <c r="D118" s="23"/>
      <c r="E118" s="24"/>
      <c r="F118" s="25"/>
      <c r="G118" s="5"/>
      <c r="H118" s="5"/>
      <c r="I118" s="5"/>
      <c r="J118" s="5"/>
      <c r="K118" s="6"/>
      <c r="L118" s="6" t="str">
        <f>IFERROR(__xludf.DUMMYFUNCTION("IFS(
  AND(B118="""", C118="""", D118=""""), """",
  OR(B118="""", C118=""""), ""Error: Depot and Ship Type are required if any field has data"",
  NOT(AND(
    VALUE(B118)&gt;=201,
    VALUE(B118)&lt;=399
  )), ""Error: Depot must be between 201-399"",
  NOT(R"&amp;"EGEXMATCH(TEXT(C118,""0""), ""^(1|3|5|7|9|11|13|15|17|19|21|23|25|31|33|35|37|39)$"")), ""Error: Invalid Ship Type"",
  AND(
    VALUE(C118)&lt;31,
    D118=""""
  ), ""Error: Name required for warships (Ship Type &lt; 31)"",
  TRUE, ""Valid""
)"),"")</f>
        <v/>
      </c>
    </row>
    <row r="119" ht="13.5" customHeight="1">
      <c r="A119" s="5">
        <v>5.0</v>
      </c>
      <c r="B119" s="17"/>
      <c r="C119" s="15"/>
      <c r="D119" s="26"/>
      <c r="E119" s="24"/>
      <c r="F119" s="25"/>
      <c r="G119" s="5"/>
      <c r="H119" s="5"/>
      <c r="I119" s="5"/>
      <c r="J119" s="5"/>
      <c r="K119" s="6"/>
      <c r="L119" s="6" t="str">
        <f>IFERROR(__xludf.DUMMYFUNCTION("IFS(
  AND(B119="""", C119="""", D119=""""), """",
  OR(B119="""", C119=""""), ""Error: Depot and Ship Type are required if any field has data"",
  NOT(AND(
    VALUE(B119)&gt;=201,
    VALUE(B119)&lt;=399
  )), ""Error: Depot must be between 201-399"",
  NOT(R"&amp;"EGEXMATCH(TEXT(C119,""0""), ""^(1|3|5|7|9|11|13|15|17|19|21|23|25|31|33|35|37|39)$"")), ""Error: Invalid Ship Type"",
  AND(
    VALUE(C119)&lt;31,
    D119=""""
  ), ""Error: Name required for warships (Ship Type &lt; 31)"",
  TRUE, ""Valid""
)"),"")</f>
        <v/>
      </c>
    </row>
    <row r="120" ht="13.5" customHeight="1">
      <c r="A120" s="5">
        <v>6.0</v>
      </c>
      <c r="B120" s="17"/>
      <c r="C120" s="15"/>
      <c r="D120" s="26"/>
      <c r="E120" s="24"/>
      <c r="F120" s="25"/>
      <c r="G120" s="5"/>
      <c r="H120" s="5"/>
      <c r="I120" s="5"/>
      <c r="J120" s="5"/>
      <c r="K120" s="6"/>
      <c r="L120" s="6" t="str">
        <f>IFERROR(__xludf.DUMMYFUNCTION("IFS(
  AND(B120="""", C120="""", D120=""""), """",
  OR(B120="""", C120=""""), ""Error: Depot and Ship Type are required if any field has data"",
  NOT(AND(
    VALUE(B120)&gt;=201,
    VALUE(B120)&lt;=399
  )), ""Error: Depot must be between 201-399"",
  NOT(R"&amp;"EGEXMATCH(TEXT(C120,""0""), ""^(1|3|5|7|9|11|13|15|17|19|21|23|25|31|33|35|37|39)$"")), ""Error: Invalid Ship Type"",
  AND(
    VALUE(C120)&lt;31,
    D120=""""
  ), ""Error: Name required for warships (Ship Type &lt; 31)"",
  TRUE, ""Valid""
)"),"")</f>
        <v/>
      </c>
    </row>
    <row r="121" ht="13.5" customHeight="1">
      <c r="A121" s="5">
        <v>7.0</v>
      </c>
      <c r="B121" s="17"/>
      <c r="C121" s="15"/>
      <c r="D121" s="26"/>
      <c r="E121" s="24"/>
      <c r="F121" s="25"/>
      <c r="G121" s="5"/>
      <c r="H121" s="5"/>
      <c r="I121" s="5"/>
      <c r="J121" s="5"/>
      <c r="K121" s="6"/>
      <c r="L121" s="6" t="str">
        <f>IFERROR(__xludf.DUMMYFUNCTION("IFS(
  AND(B121="""", C121="""", D121=""""), """",
  OR(B121="""", C121=""""), ""Error: Depot and Ship Type are required if any field has data"",
  NOT(AND(
    VALUE(B121)&gt;=201,
    VALUE(B121)&lt;=399
  )), ""Error: Depot must be between 201-399"",
  NOT(R"&amp;"EGEXMATCH(TEXT(C121,""0""), ""^(1|3|5|7|9|11|13|15|17|19|21|23|25|31|33|35|37|39)$"")), ""Error: Invalid Ship Type"",
  AND(
    VALUE(C121)&lt;31,
    D121=""""
  ), ""Error: Name required for warships (Ship Type &lt; 31)"",
  TRUE, ""Valid""
)"),"")</f>
        <v/>
      </c>
    </row>
    <row r="122" ht="13.5" customHeight="1">
      <c r="A122" s="5">
        <v>8.0</v>
      </c>
      <c r="B122" s="17"/>
      <c r="C122" s="17"/>
      <c r="D122" s="23"/>
      <c r="E122" s="24"/>
      <c r="F122" s="25"/>
      <c r="G122" s="5"/>
      <c r="H122" s="5"/>
      <c r="I122" s="5"/>
      <c r="J122" s="5"/>
      <c r="K122" s="6"/>
      <c r="L122" s="6" t="str">
        <f>IFERROR(__xludf.DUMMYFUNCTION("IFS(
  AND(B122="""", C122="""", D122=""""), """",
  OR(B122="""", C122=""""), ""Error: Depot and Ship Type are required if any field has data"",
  NOT(AND(
    VALUE(B122)&gt;=201,
    VALUE(B122)&lt;=399
  )), ""Error: Depot must be between 201-399"",
  NOT(R"&amp;"EGEXMATCH(TEXT(C122,""0""), ""^(1|3|5|7|9|11|13|15|17|19|21|23|25|31|33|35|37|39)$"")), ""Error: Invalid Ship Type"",
  AND(
    VALUE(C122)&lt;31,
    D122=""""
  ), ""Error: Name required for warships (Ship Type &lt; 31)"",
  TRUE, ""Valid""
)"),"")</f>
        <v/>
      </c>
    </row>
    <row r="123" ht="13.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6"/>
      <c r="L123" s="6"/>
    </row>
    <row r="124" ht="13.5" customHeight="1">
      <c r="A124" s="13" t="s">
        <v>40</v>
      </c>
      <c r="B124" s="5"/>
      <c r="C124" s="5"/>
      <c r="D124" s="5"/>
      <c r="E124" s="5"/>
      <c r="F124" s="5"/>
      <c r="G124" s="5"/>
      <c r="H124" s="5"/>
      <c r="I124" s="5"/>
      <c r="J124" s="5"/>
      <c r="K124" s="6"/>
      <c r="L124" s="6"/>
    </row>
    <row r="125" ht="5.25" customHeight="1">
      <c r="A125" s="19"/>
      <c r="B125" s="5"/>
      <c r="C125" s="5"/>
      <c r="D125" s="5"/>
      <c r="E125" s="5"/>
      <c r="F125" s="5"/>
      <c r="G125" s="5"/>
      <c r="H125" s="5"/>
      <c r="I125" s="5"/>
      <c r="J125" s="5"/>
      <c r="K125" s="6"/>
      <c r="L125" s="6"/>
    </row>
    <row r="126" ht="13.5" customHeight="1">
      <c r="A126" s="5">
        <v>1.0</v>
      </c>
      <c r="B126" s="17"/>
      <c r="C126" s="5"/>
      <c r="D126" s="5"/>
      <c r="E126" s="5"/>
      <c r="F126" s="5"/>
      <c r="G126" s="5"/>
      <c r="H126" s="5"/>
      <c r="I126" s="5"/>
      <c r="J126" s="5"/>
      <c r="K126" s="6"/>
      <c r="L126" s="6" t="str">
        <f t="shared" ref="L126:L129" si="10">IF(AND(B126=""), "",
  IF(B126="", "Error: Depot field must be specified",
    IF(NOT(AND(VALUE(B126)&gt;=201, VALUE(B126)&lt;=399)), "Error: Depot field must be a valid integer in the range 201-399",
      "Valid")))</f>
        <v/>
      </c>
    </row>
    <row r="127" ht="13.5" customHeight="1">
      <c r="A127" s="5">
        <v>2.0</v>
      </c>
      <c r="B127" s="15"/>
      <c r="C127" s="5"/>
      <c r="D127" s="5"/>
      <c r="E127" s="5"/>
      <c r="F127" s="5"/>
      <c r="G127" s="5"/>
      <c r="H127" s="5"/>
      <c r="I127" s="5"/>
      <c r="J127" s="5"/>
      <c r="K127" s="6"/>
      <c r="L127" s="6" t="str">
        <f t="shared" si="10"/>
        <v/>
      </c>
    </row>
    <row r="128" ht="13.5" customHeight="1">
      <c r="A128" s="5">
        <v>3.0</v>
      </c>
      <c r="B128" s="15"/>
      <c r="C128" s="5"/>
      <c r="D128" s="5"/>
      <c r="E128" s="5"/>
      <c r="F128" s="5"/>
      <c r="G128" s="5"/>
      <c r="H128" s="5"/>
      <c r="I128" s="5"/>
      <c r="J128" s="5"/>
      <c r="K128" s="6"/>
      <c r="L128" s="6" t="str">
        <f t="shared" si="10"/>
        <v/>
      </c>
    </row>
    <row r="129" ht="13.5" customHeight="1">
      <c r="A129" s="5">
        <v>4.0</v>
      </c>
      <c r="B129" s="17"/>
      <c r="C129" s="5"/>
      <c r="D129" s="5"/>
      <c r="E129" s="5"/>
      <c r="F129" s="5"/>
      <c r="G129" s="5"/>
      <c r="H129" s="5"/>
      <c r="I129" s="5"/>
      <c r="J129" s="5"/>
      <c r="K129" s="6"/>
      <c r="L129" s="6" t="str">
        <f t="shared" si="10"/>
        <v/>
      </c>
    </row>
    <row r="130" ht="13.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6"/>
      <c r="L130" s="6"/>
    </row>
    <row r="131" ht="13.5" customHeight="1">
      <c r="A131" s="13" t="s">
        <v>41</v>
      </c>
      <c r="B131" s="5"/>
      <c r="C131" s="5"/>
      <c r="D131" s="5"/>
      <c r="E131" s="5"/>
      <c r="F131" s="5"/>
      <c r="G131" s="5"/>
      <c r="H131" s="5"/>
      <c r="I131" s="5"/>
      <c r="J131" s="5"/>
      <c r="K131" s="6"/>
      <c r="L131" s="6"/>
    </row>
    <row r="132" ht="5.25" customHeight="1">
      <c r="A132" s="19"/>
      <c r="B132" s="5"/>
      <c r="C132" s="5"/>
      <c r="D132" s="5"/>
      <c r="E132" s="5"/>
      <c r="F132" s="5"/>
      <c r="G132" s="5"/>
      <c r="H132" s="5"/>
      <c r="I132" s="5"/>
      <c r="J132" s="5"/>
      <c r="K132" s="6"/>
      <c r="L132" s="6"/>
    </row>
    <row r="133" ht="13.5" customHeight="1">
      <c r="A133" s="5">
        <v>1.0</v>
      </c>
      <c r="B133" s="17"/>
      <c r="C133" s="17"/>
      <c r="D133" s="5"/>
      <c r="E133" s="5"/>
      <c r="F133" s="5"/>
      <c r="G133" s="5"/>
      <c r="H133" s="5"/>
      <c r="I133" s="5"/>
      <c r="J133" s="5"/>
      <c r="K133" s="6"/>
      <c r="L133" s="6" t="str">
        <f>IFERROR(__xludf.DUMMYFUNCTION("IFS(
  AND(B133="""", C133=""""), """",
  AND(B133&lt;&gt;"""", C133=""""), ""Error: Please enter the Y Coordinate"",
  AND(B133="""", C133&lt;&gt;""""), ""Error: Please enter the X Coordinate"",
  NOT(REGEXMATCH(TEXT(B133,""0""), ""^[0-9]+$"")), ""Error: X Coordinat"&amp;"e must be a number"",
  NOT(REGEXMATCH(TEXT(C133,""0""), ""^[0-9]+$"")), ""Error: Y Coordinate must be a number"",
  NOT(OR(
    AND(
      AND(VALUE(B133)&gt;=1, VALUE(B133)&lt;=80),
      AND(VALUE(C133)&gt;=1, VALUE(C133)&lt;=65)
    ),
    AND(
      AND(VALUE(B1"&amp;"33)&gt;=1, VALUE(B133)&lt;=40),
      AND(VALUE(C133)&gt;=70, VALUE(C133)&lt;=99)
    ),
    AND(
      AND(VALUE(B133)&gt;=51, VALUE(B133)&lt;=90),
      AND(VALUE(C133)&gt;=70, VALUE(C133)&lt;=99)
    )
  )), ""Error: Coordinate must be on a map"",
  TRUE, ""Valid""
)"),"")</f>
        <v/>
      </c>
    </row>
    <row r="134" ht="13.5" customHeight="1">
      <c r="A134" s="5">
        <v>2.0</v>
      </c>
      <c r="B134" s="17"/>
      <c r="C134" s="17"/>
      <c r="D134" s="5"/>
      <c r="E134" s="5"/>
      <c r="F134" s="5"/>
      <c r="G134" s="5"/>
      <c r="H134" s="5"/>
      <c r="I134" s="5"/>
      <c r="J134" s="5"/>
      <c r="K134" s="6"/>
      <c r="L134" s="6" t="str">
        <f>IFERROR(__xludf.DUMMYFUNCTION("IFS(
  AND(B134="""", C134=""""), """",
  AND(B134&lt;&gt;"""", C134=""""), ""Error: Please enter the Y Coordinate"",
  AND(B134="""", C134&lt;&gt;""""), ""Error: Please enter the X Coordinate"",
  NOT(REGEXMATCH(TEXT(B134,""0""), ""^[0-9]+$"")), ""Error: X Coordinat"&amp;"e must be a number"",
  NOT(REGEXMATCH(TEXT(C134,""0""), ""^[0-9]+$"")), ""Error: Y Coordinate must be a number"",
  NOT(OR(
    AND(
      AND(VALUE(B134)&gt;=1, VALUE(B134)&lt;=80),
      AND(VALUE(C134)&gt;=1, VALUE(C134)&lt;=65)
    ),
    AND(
      AND(VALUE(B1"&amp;"34)&gt;=1, VALUE(B134)&lt;=40),
      AND(VALUE(C134)&gt;=70, VALUE(C134)&lt;=99)
    ),
    AND(
      AND(VALUE(B134)&gt;=51, VALUE(B134)&lt;=90),
      AND(VALUE(C134)&gt;=70, VALUE(C134)&lt;=99)
    )
  )), ""Error: Coordinate must be on a map"",
  TRUE, ""Valid""
)"),"")</f>
        <v/>
      </c>
    </row>
    <row r="135" ht="13.5" customHeight="1">
      <c r="A135" s="5">
        <v>3.0</v>
      </c>
      <c r="B135" s="17"/>
      <c r="C135" s="17"/>
      <c r="D135" s="5"/>
      <c r="E135" s="5"/>
      <c r="F135" s="5"/>
      <c r="G135" s="5"/>
      <c r="H135" s="5"/>
      <c r="I135" s="5"/>
      <c r="J135" s="5"/>
      <c r="K135" s="6"/>
      <c r="L135" s="6" t="str">
        <f>IFERROR(__xludf.DUMMYFUNCTION("IFS(
  AND(B135="""", C135=""""), """",
  AND(B135&lt;&gt;"""", C135=""""), ""Error: Please enter the Y Coordinate"",
  AND(B135="""", C135&lt;&gt;""""), ""Error: Please enter the X Coordinate"",
  NOT(REGEXMATCH(TEXT(B135,""0""), ""^[0-9]+$"")), ""Error: X Coordinat"&amp;"e must be a number"",
  NOT(REGEXMATCH(TEXT(C135,""0""), ""^[0-9]+$"")), ""Error: Y Coordinate must be a number"",
  NOT(OR(
    AND(
      AND(VALUE(B135)&gt;=1, VALUE(B135)&lt;=80),
      AND(VALUE(C135)&gt;=1, VALUE(C135)&lt;=65)
    ),
    AND(
      AND(VALUE(B1"&amp;"35)&gt;=1, VALUE(B135)&lt;=40),
      AND(VALUE(C135)&gt;=70, VALUE(C135)&lt;=99)
    ),
    AND(
      AND(VALUE(B135)&gt;=51, VALUE(B135)&lt;=90),
      AND(VALUE(C135)&gt;=70, VALUE(C135)&lt;=99)
    )
  )), ""Error: Coordinate must be on a map"",
  TRUE, ""Valid""
)"),"")</f>
        <v/>
      </c>
    </row>
    <row r="136" ht="13.5" customHeight="1">
      <c r="A136" s="5">
        <v>4.0</v>
      </c>
      <c r="B136" s="17"/>
      <c r="C136" s="15"/>
      <c r="D136" s="5"/>
      <c r="E136" s="5"/>
      <c r="F136" s="5"/>
      <c r="G136" s="5"/>
      <c r="H136" s="5"/>
      <c r="I136" s="5"/>
      <c r="J136" s="5"/>
      <c r="K136" s="6"/>
      <c r="L136" s="6" t="str">
        <f>IFERROR(__xludf.DUMMYFUNCTION("IFS(
  AND(B136="""", C136=""""), """",
  AND(B136&lt;&gt;"""", C136=""""), ""Error: Please enter the Y Coordinate"",
  AND(B136="""", C136&lt;&gt;""""), ""Error: Please enter the X Coordinate"",
  NOT(REGEXMATCH(TEXT(B136,""0""), ""^[0-9]+$"")), ""Error: X Coordinat"&amp;"e must be a number"",
  NOT(REGEXMATCH(TEXT(C136,""0""), ""^[0-9]+$"")), ""Error: Y Coordinate must be a number"",
  NOT(OR(
    AND(
      AND(VALUE(B136)&gt;=1, VALUE(B136)&lt;=80),
      AND(VALUE(C136)&gt;=1, VALUE(C136)&lt;=65)
    ),
    AND(
      AND(VALUE(B1"&amp;"36)&gt;=1, VALUE(B136)&lt;=40),
      AND(VALUE(C136)&gt;=70, VALUE(C136)&lt;=99)
    ),
    AND(
      AND(VALUE(B136)&gt;=51, VALUE(B136)&lt;=90),
      AND(VALUE(C136)&gt;=70, VALUE(C136)&lt;=99)
    )
  )), ""Error: Coordinate must be on a map"",
  TRUE, ""Valid""
)"),"")</f>
        <v/>
      </c>
    </row>
    <row r="137" ht="13.5" customHeight="1">
      <c r="A137" s="5">
        <v>5.0</v>
      </c>
      <c r="B137" s="17"/>
      <c r="C137" s="17"/>
      <c r="D137" s="5"/>
      <c r="E137" s="5"/>
      <c r="F137" s="5"/>
      <c r="G137" s="5"/>
      <c r="H137" s="5"/>
      <c r="I137" s="5"/>
      <c r="J137" s="5"/>
      <c r="K137" s="6"/>
      <c r="L137" s="6" t="str">
        <f>IFERROR(__xludf.DUMMYFUNCTION("IFS(
  AND(B137="""", C137=""""), """",
  AND(B137&lt;&gt;"""", C137=""""), ""Error: Please enter the Y Coordinate"",
  AND(B137="""", C137&lt;&gt;""""), ""Error: Please enter the X Coordinate"",
  NOT(REGEXMATCH(TEXT(B137,""0""), ""^[0-9]+$"")), ""Error: X Coordinat"&amp;"e must be a number"",
  NOT(REGEXMATCH(TEXT(C137,""0""), ""^[0-9]+$"")), ""Error: Y Coordinate must be a number"",
  NOT(OR(
    AND(
      AND(VALUE(B137)&gt;=1, VALUE(B137)&lt;=80),
      AND(VALUE(C137)&gt;=1, VALUE(C137)&lt;=65)
    ),
    AND(
      AND(VALUE(B1"&amp;"37)&gt;=1, VALUE(B137)&lt;=40),
      AND(VALUE(C137)&gt;=70, VALUE(C137)&lt;=99)
    ),
    AND(
      AND(VALUE(B137)&gt;=51, VALUE(B137)&lt;=90),
      AND(VALUE(C137)&gt;=70, VALUE(C137)&lt;=99)
    )
  )), ""Error: Coordinate must be on a map"",
  TRUE, ""Valid""
)"),"")</f>
        <v/>
      </c>
    </row>
    <row r="138" ht="13.5" customHeight="1">
      <c r="A138" s="5">
        <v>6.0</v>
      </c>
      <c r="B138" s="15"/>
      <c r="C138" s="17"/>
      <c r="D138" s="5"/>
      <c r="E138" s="5"/>
      <c r="F138" s="5"/>
      <c r="G138" s="5"/>
      <c r="H138" s="5"/>
      <c r="I138" s="5"/>
      <c r="J138" s="5"/>
      <c r="K138" s="6"/>
      <c r="L138" s="6" t="str">
        <f>IFERROR(__xludf.DUMMYFUNCTION("IFS(
  AND(B138="""", C138=""""), """",
  AND(B138&lt;&gt;"""", C138=""""), ""Error: Please enter the Y Coordinate"",
  AND(B138="""", C138&lt;&gt;""""), ""Error: Please enter the X Coordinate"",
  NOT(REGEXMATCH(TEXT(B138,""0""), ""^[0-9]+$"")), ""Error: X Coordinat"&amp;"e must be a number"",
  NOT(REGEXMATCH(TEXT(C138,""0""), ""^[0-9]+$"")), ""Error: Y Coordinate must be a number"",
  NOT(OR(
    AND(
      AND(VALUE(B138)&gt;=1, VALUE(B138)&lt;=80),
      AND(VALUE(C138)&gt;=1, VALUE(C138)&lt;=65)
    ),
    AND(
      AND(VALUE(B1"&amp;"38)&gt;=1, VALUE(B138)&lt;=40),
      AND(VALUE(C138)&gt;=70, VALUE(C138)&lt;=99)
    ),
    AND(
      AND(VALUE(B138)&gt;=51, VALUE(B138)&lt;=90),
      AND(VALUE(C138)&gt;=70, VALUE(C138)&lt;=99)
    )
  )), ""Error: Coordinate must be on a map"",
  TRUE, ""Valid""
)"),"")</f>
        <v/>
      </c>
    </row>
    <row r="139" ht="13.5" customHeight="1">
      <c r="A139" s="5">
        <v>7.0</v>
      </c>
      <c r="B139" s="17"/>
      <c r="C139" s="15"/>
      <c r="D139" s="5"/>
      <c r="E139" s="5"/>
      <c r="F139" s="5"/>
      <c r="G139" s="5"/>
      <c r="H139" s="5"/>
      <c r="I139" s="5"/>
      <c r="J139" s="5"/>
      <c r="K139" s="6"/>
      <c r="L139" s="6" t="str">
        <f>IFERROR(__xludf.DUMMYFUNCTION("IFS(
  AND(B139="""", C139=""""), """",
  AND(B139&lt;&gt;"""", C139=""""), ""Error: Please enter the Y Coordinate"",
  AND(B139="""", C139&lt;&gt;""""), ""Error: Please enter the X Coordinate"",
  NOT(REGEXMATCH(TEXT(B139,""0""), ""^[0-9]+$"")), ""Error: X Coordinat"&amp;"e must be a number"",
  NOT(REGEXMATCH(TEXT(C139,""0""), ""^[0-9]+$"")), ""Error: Y Coordinate must be a number"",
  NOT(OR(
    AND(
      AND(VALUE(B139)&gt;=1, VALUE(B139)&lt;=80),
      AND(VALUE(C139)&gt;=1, VALUE(C139)&lt;=65)
    ),
    AND(
      AND(VALUE(B1"&amp;"39)&gt;=1, VALUE(B139)&lt;=40),
      AND(VALUE(C139)&gt;=70, VALUE(C139)&lt;=99)
    ),
    AND(
      AND(VALUE(B139)&gt;=51, VALUE(B139)&lt;=90),
      AND(VALUE(C139)&gt;=70, VALUE(C139)&lt;=99)
    )
  )), ""Error: Coordinate must be on a map"",
  TRUE, ""Valid""
)"),"")</f>
        <v/>
      </c>
    </row>
    <row r="140" ht="13.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6"/>
      <c r="L140" s="6"/>
    </row>
    <row r="141" ht="13.5" customHeight="1">
      <c r="A141" s="13" t="s">
        <v>42</v>
      </c>
      <c r="B141" s="5"/>
      <c r="C141" s="5"/>
      <c r="D141" s="5"/>
      <c r="E141" s="5"/>
      <c r="F141" s="5"/>
      <c r="G141" s="5"/>
      <c r="H141" s="5"/>
      <c r="I141" s="5"/>
      <c r="J141" s="5"/>
      <c r="K141" s="6"/>
      <c r="L141" s="6"/>
    </row>
    <row r="142" ht="5.25" customHeight="1">
      <c r="A142" s="19"/>
      <c r="B142" s="5"/>
      <c r="C142" s="5"/>
      <c r="D142" s="5"/>
      <c r="E142" s="5"/>
      <c r="F142" s="5"/>
      <c r="G142" s="5"/>
      <c r="H142" s="5"/>
      <c r="I142" s="5"/>
      <c r="J142" s="5"/>
      <c r="K142" s="6"/>
      <c r="L142" s="6"/>
    </row>
    <row r="143" ht="13.5" customHeight="1">
      <c r="A143" s="5">
        <v>1.0</v>
      </c>
      <c r="B143" s="17"/>
      <c r="C143" s="17"/>
      <c r="D143" s="17"/>
      <c r="E143" s="5"/>
      <c r="F143" s="5"/>
      <c r="G143" s="5"/>
      <c r="H143" s="5"/>
      <c r="I143" s="5"/>
      <c r="J143" s="5"/>
      <c r="K143" s="6"/>
      <c r="L143" s="6" t="str">
        <f>IFERROR(__xludf.DUMMYFUNCTION("IFS(
  AND(B143="""", C143="""", D143=""""), """",
  B143="""", ""Error: Please enter the Production Site"",
  AND(C143="""", D143&lt;&gt;""""), ""Error: Please enter the X Coordinate"",
  AND(C143&lt;&gt;"""", D143=""""), ""Error: Please enter the Y Coordinate"",
  "&amp;"NOT(REGEXMATCH(TEXT(B143,""0""), ""^[0-9]+$"")), ""Error: Production Site must be a number"",
  NOT(REGEXMATCH(TEXT(C143,""0""), ""^[0-9]+$"")), ""Error: X Coordinate must be a number"",
  NOT(REGEXMATCH(TEXT(D143,""0""), ""^[0-9]+$"")), ""Error: Y Coordi"&amp;"nate must be a number"",
  NOT(OR(
    AND(VALUE(C143)&gt;=1, VALUE(C143)&lt;=80,
        VALUE(D143)&gt;=1, VALUE(D143)&lt;=65),
    AND(VALUE(C143)&gt;=1, VALUE(C143)&lt;=40,
        VALUE(D143)&gt;=70, VALUE(D143)&lt;=99),
    AND(VALUE(C143)&gt;=51, VALUE(C143)&lt;=90,
        VAL"&amp;"UE(D143)&gt;=70, VALUE(D143)&lt;=99)
  )), ""Error: Coordinate must be on a map"",
  NOT(OR(
    AND(VALUE(B143)&gt;=1, VALUE(B143)&lt;=13),
    VALUE(B143)=15,
    VALUE(B143)=21
  )), ""Error: Enter a Correct Production Site Number"",
  TRUE, ""Valid""
)"),"")</f>
        <v/>
      </c>
    </row>
    <row r="144" ht="13.5" customHeight="1">
      <c r="A144" s="5">
        <v>2.0</v>
      </c>
      <c r="B144" s="17"/>
      <c r="C144" s="17"/>
      <c r="D144" s="17"/>
      <c r="E144" s="5"/>
      <c r="F144" s="5"/>
      <c r="G144" s="5"/>
      <c r="H144" s="5"/>
      <c r="I144" s="5"/>
      <c r="J144" s="5"/>
      <c r="K144" s="6"/>
      <c r="L144" s="6" t="str">
        <f>IFERROR(__xludf.DUMMYFUNCTION("IFS(
  AND(B144="""", C144="""", D144=""""), """",
  B144="""", ""Error: Please enter the Production Site"",
  AND(C144="""", D144&lt;&gt;""""), ""Error: Please enter the X Coordinate"",
  AND(C144&lt;&gt;"""", D144=""""), ""Error: Please enter the Y Coordinate"",
  "&amp;"NOT(REGEXMATCH(TEXT(B144,""0""), ""^[0-9]+$"")), ""Error: Production Site must be a number"",
  NOT(REGEXMATCH(TEXT(C144,""0""), ""^[0-9]+$"")), ""Error: X Coordinate must be a number"",
  NOT(REGEXMATCH(TEXT(D144,""0""), ""^[0-9]+$"")), ""Error: Y Coordi"&amp;"nate must be a number"",
  NOT(OR(
    AND(VALUE(C144)&gt;=1, VALUE(C144)&lt;=80,
        VALUE(D144)&gt;=1, VALUE(D144)&lt;=65),
    AND(VALUE(C144)&gt;=1, VALUE(C144)&lt;=40,
        VALUE(D144)&gt;=70, VALUE(D144)&lt;=99),
    AND(VALUE(C144)&gt;=51, VALUE(C144)&lt;=90,
        VAL"&amp;"UE(D144)&gt;=70, VALUE(D144)&lt;=99)
  )), ""Error: Coordinate must be on a map"",
  NOT(OR(
    AND(VALUE(B144)&gt;=1, VALUE(B144)&lt;=13),
    VALUE(B144)=15,
    VALUE(B144)=21
  )), ""Error: Enter a Correct Production Site Number"",
  TRUE, ""Valid""
)"),"")</f>
        <v/>
      </c>
    </row>
    <row r="145" ht="13.5" customHeight="1">
      <c r="A145" s="5">
        <v>3.0</v>
      </c>
      <c r="B145" s="15"/>
      <c r="C145" s="17"/>
      <c r="D145" s="17"/>
      <c r="E145" s="5"/>
      <c r="F145" s="5"/>
      <c r="G145" s="5"/>
      <c r="H145" s="5"/>
      <c r="I145" s="5"/>
      <c r="J145" s="5"/>
      <c r="K145" s="6"/>
      <c r="L145" s="6" t="str">
        <f>IFERROR(__xludf.DUMMYFUNCTION("IFS(
  AND(B145="""", C145="""", D145=""""), """",
  B145="""", ""Error: Please enter the Production Site"",
  AND(C145="""", D145&lt;&gt;""""), ""Error: Please enter the X Coordinate"",
  AND(C145&lt;&gt;"""", D145=""""), ""Error: Please enter the Y Coordinate"",
  "&amp;"NOT(REGEXMATCH(TEXT(B145,""0""), ""^[0-9]+$"")), ""Error: Production Site must be a number"",
  NOT(REGEXMATCH(TEXT(C145,""0""), ""^[0-9]+$"")), ""Error: X Coordinate must be a number"",
  NOT(REGEXMATCH(TEXT(D145,""0""), ""^[0-9]+$"")), ""Error: Y Coordi"&amp;"nate must be a number"",
  NOT(OR(
    AND(VALUE(C145)&gt;=1, VALUE(C145)&lt;=80,
        VALUE(D145)&gt;=1, VALUE(D145)&lt;=65),
    AND(VALUE(C145)&gt;=1, VALUE(C145)&lt;=40,
        VALUE(D145)&gt;=70, VALUE(D145)&lt;=99),
    AND(VALUE(C145)&gt;=51, VALUE(C145)&lt;=90,
        VAL"&amp;"UE(D145)&gt;=70, VALUE(D145)&lt;=99)
  )), ""Error: Coordinate must be on a map"",
  NOT(OR(
    AND(VALUE(B145)&gt;=1, VALUE(B145)&lt;=13),
    VALUE(B145)=15,
    VALUE(B145)=21
  )), ""Error: Enter a Correct Production Site Number"",
  TRUE, ""Valid""
)"),"")</f>
        <v/>
      </c>
    </row>
    <row r="146" ht="13.5" customHeight="1">
      <c r="A146" s="5">
        <v>4.0</v>
      </c>
      <c r="B146" s="15"/>
      <c r="C146" s="17"/>
      <c r="D146" s="15"/>
      <c r="E146" s="5"/>
      <c r="F146" s="5"/>
      <c r="G146" s="5"/>
      <c r="H146" s="5"/>
      <c r="I146" s="5"/>
      <c r="J146" s="5"/>
      <c r="K146" s="6"/>
      <c r="L146" s="6" t="str">
        <f>IFERROR(__xludf.DUMMYFUNCTION("IFS(
  AND(B146="""", C146="""", D146=""""), """",
  B146="""", ""Error: Please enter the Production Site"",
  AND(C146="""", D146&lt;&gt;""""), ""Error: Please enter the X Coordinate"",
  AND(C146&lt;&gt;"""", D146=""""), ""Error: Please enter the Y Coordinate"",
  "&amp;"NOT(REGEXMATCH(TEXT(B146,""0""), ""^[0-9]+$"")), ""Error: Production Site must be a number"",
  NOT(REGEXMATCH(TEXT(C146,""0""), ""^[0-9]+$"")), ""Error: X Coordinate must be a number"",
  NOT(REGEXMATCH(TEXT(D146,""0""), ""^[0-9]+$"")), ""Error: Y Coordi"&amp;"nate must be a number"",
  NOT(OR(
    AND(VALUE(C146)&gt;=1, VALUE(C146)&lt;=80,
        VALUE(D146)&gt;=1, VALUE(D146)&lt;=65),
    AND(VALUE(C146)&gt;=1, VALUE(C146)&lt;=40,
        VALUE(D146)&gt;=70, VALUE(D146)&lt;=99),
    AND(VALUE(C146)&gt;=51, VALUE(C146)&lt;=90,
        VAL"&amp;"UE(D146)&gt;=70, VALUE(D146)&lt;=99)
  )), ""Error: Coordinate must be on a map"",
  NOT(OR(
    AND(VALUE(B146)&gt;=1, VALUE(B146)&lt;=13),
    VALUE(B146)=15,
    VALUE(B146)=21
  )), ""Error: Enter a Correct Production Site Number"",
  TRUE, ""Valid""
)"),"")</f>
        <v/>
      </c>
    </row>
    <row r="147" ht="13.5" customHeight="1">
      <c r="A147" s="5">
        <v>5.0</v>
      </c>
      <c r="B147" s="17"/>
      <c r="C147" s="17"/>
      <c r="D147" s="17"/>
      <c r="E147" s="5"/>
      <c r="F147" s="5"/>
      <c r="G147" s="5"/>
      <c r="H147" s="5"/>
      <c r="I147" s="5"/>
      <c r="J147" s="5"/>
      <c r="K147" s="6"/>
      <c r="L147" s="6" t="str">
        <f>IFERROR(__xludf.DUMMYFUNCTION("IFS(
  AND(B147="""", C147="""", D147=""""), """",
  B147="""", ""Error: Please enter the Production Site"",
  AND(C147="""", D147&lt;&gt;""""), ""Error: Please enter the X Coordinate"",
  AND(C147&lt;&gt;"""", D147=""""), ""Error: Please enter the Y Coordinate"",
  "&amp;"NOT(REGEXMATCH(TEXT(B147,""0""), ""^[0-9]+$"")), ""Error: Production Site must be a number"",
  NOT(REGEXMATCH(TEXT(C147,""0""), ""^[0-9]+$"")), ""Error: X Coordinate must be a number"",
  NOT(REGEXMATCH(TEXT(D147,""0""), ""^[0-9]+$"")), ""Error: Y Coordi"&amp;"nate must be a number"",
  NOT(OR(
    AND(VALUE(C147)&gt;=1, VALUE(C147)&lt;=80,
        VALUE(D147)&gt;=1, VALUE(D147)&lt;=65),
    AND(VALUE(C147)&gt;=1, VALUE(C147)&lt;=40,
        VALUE(D147)&gt;=70, VALUE(D147)&lt;=99),
    AND(VALUE(C147)&gt;=51, VALUE(C147)&lt;=90,
        VAL"&amp;"UE(D147)&gt;=70, VALUE(D147)&lt;=99)
  )), ""Error: Coordinate must be on a map"",
  NOT(OR(
    AND(VALUE(B147)&gt;=1, VALUE(B147)&lt;=13),
    VALUE(B147)=15,
    VALUE(B147)=21
  )), ""Error: Enter a Correct Production Site Number"",
  TRUE, ""Valid""
)"),"")</f>
        <v/>
      </c>
    </row>
    <row r="148" ht="13.5" customHeight="1">
      <c r="A148" s="5">
        <v>6.0</v>
      </c>
      <c r="B148" s="17"/>
      <c r="C148" s="17"/>
      <c r="D148" s="17"/>
      <c r="E148" s="5"/>
      <c r="F148" s="27"/>
      <c r="G148" s="27"/>
      <c r="H148" s="27"/>
      <c r="I148" s="5"/>
      <c r="J148" s="5"/>
      <c r="K148" s="6"/>
      <c r="L148" s="6" t="str">
        <f>IFERROR(__xludf.DUMMYFUNCTION("IFS(
  AND(B148="""", C148="""", D148=""""), """",
  B148="""", ""Error: Please enter the Production Site"",
  AND(C148="""", D148&lt;&gt;""""), ""Error: Please enter the X Coordinate"",
  AND(C148&lt;&gt;"""", D148=""""), ""Error: Please enter the Y Coordinate"",
  "&amp;"NOT(REGEXMATCH(TEXT(B148,""0""), ""^[0-9]+$"")), ""Error: Production Site must be a number"",
  NOT(REGEXMATCH(TEXT(C148,""0""), ""^[0-9]+$"")), ""Error: X Coordinate must be a number"",
  NOT(REGEXMATCH(TEXT(D148,""0""), ""^[0-9]+$"")), ""Error: Y Coordi"&amp;"nate must be a number"",
  NOT(OR(
    AND(VALUE(C148)&gt;=1, VALUE(C148)&lt;=80,
        VALUE(D148)&gt;=1, VALUE(D148)&lt;=65),
    AND(VALUE(C148)&gt;=1, VALUE(C148)&lt;=40,
        VALUE(D148)&gt;=70, VALUE(D148)&lt;=99),
    AND(VALUE(C148)&gt;=51, VALUE(C148)&lt;=90,
        VAL"&amp;"UE(D148)&gt;=70, VALUE(D148)&lt;=99)
  )), ""Error: Coordinate must be on a map"",
  NOT(OR(
    AND(VALUE(B148)&gt;=1, VALUE(B148)&lt;=13),
    VALUE(B148)=15,
    VALUE(B148)=21
  )), ""Error: Enter a Correct Production Site Number"",
  TRUE, ""Valid""
)"),"")</f>
        <v/>
      </c>
    </row>
    <row r="149" ht="13.5" customHeight="1">
      <c r="A149" s="5">
        <v>7.0</v>
      </c>
      <c r="B149" s="17"/>
      <c r="C149" s="17"/>
      <c r="D149" s="17"/>
      <c r="E149" s="5"/>
      <c r="F149" s="27"/>
      <c r="G149" s="27"/>
      <c r="H149" s="27"/>
      <c r="I149" s="5"/>
      <c r="J149" s="5"/>
      <c r="K149" s="6"/>
      <c r="L149" s="6" t="str">
        <f>IFERROR(__xludf.DUMMYFUNCTION("IFS(
  AND(B149="""", C149="""", D149=""""), """",
  B149="""", ""Error: Please enter the Production Site"",
  AND(C149="""", D149&lt;&gt;""""), ""Error: Please enter the X Coordinate"",
  AND(C149&lt;&gt;"""", D149=""""), ""Error: Please enter the Y Coordinate"",
  "&amp;"NOT(REGEXMATCH(TEXT(B149,""0""), ""^[0-9]+$"")), ""Error: Production Site must be a number"",
  NOT(REGEXMATCH(TEXT(C149,""0""), ""^[0-9]+$"")), ""Error: X Coordinate must be a number"",
  NOT(REGEXMATCH(TEXT(D149,""0""), ""^[0-9]+$"")), ""Error: Y Coordi"&amp;"nate must be a number"",
  NOT(OR(
    AND(VALUE(C149)&gt;=1, VALUE(C149)&lt;=80,
        VALUE(D149)&gt;=1, VALUE(D149)&lt;=65),
    AND(VALUE(C149)&gt;=1, VALUE(C149)&lt;=40,
        VALUE(D149)&gt;=70, VALUE(D149)&lt;=99),
    AND(VALUE(C149)&gt;=51, VALUE(C149)&lt;=90,
        VAL"&amp;"UE(D149)&gt;=70, VALUE(D149)&lt;=99)
  )), ""Error: Coordinate must be on a map"",
  NOT(OR(
    AND(VALUE(B149)&gt;=1, VALUE(B149)&lt;=13),
    VALUE(B149)=15,
    VALUE(B149)=21
  )), ""Error: Enter a Correct Production Site Number"",
  TRUE, ""Valid""
)"),"")</f>
        <v/>
      </c>
    </row>
    <row r="150" ht="13.5" customHeight="1">
      <c r="A150" s="5">
        <v>8.0</v>
      </c>
      <c r="B150" s="17"/>
      <c r="C150" s="17"/>
      <c r="D150" s="17"/>
      <c r="E150" s="5"/>
      <c r="F150" s="27"/>
      <c r="G150" s="27"/>
      <c r="H150" s="27"/>
      <c r="I150" s="5"/>
      <c r="J150" s="5"/>
      <c r="K150" s="6"/>
      <c r="L150" s="6" t="str">
        <f>IFERROR(__xludf.DUMMYFUNCTION("IFS(
  AND(B150="""", C150="""", D150=""""), """",
  B150="""", ""Error: Please enter the Production Site"",
  AND(C150="""", D150&lt;&gt;""""), ""Error: Please enter the X Coordinate"",
  AND(C150&lt;&gt;"""", D150=""""), ""Error: Please enter the Y Coordinate"",
  "&amp;"NOT(REGEXMATCH(TEXT(B150,""0""), ""^[0-9]+$"")), ""Error: Production Site must be a number"",
  NOT(REGEXMATCH(TEXT(C150,""0""), ""^[0-9]+$"")), ""Error: X Coordinate must be a number"",
  NOT(REGEXMATCH(TEXT(D150,""0""), ""^[0-9]+$"")), ""Error: Y Coordi"&amp;"nate must be a number"",
  NOT(OR(
    AND(VALUE(C150)&gt;=1, VALUE(C150)&lt;=80,
        VALUE(D150)&gt;=1, VALUE(D150)&lt;=65),
    AND(VALUE(C150)&gt;=1, VALUE(C150)&lt;=40,
        VALUE(D150)&gt;=70, VALUE(D150)&lt;=99),
    AND(VALUE(C150)&gt;=51, VALUE(C150)&lt;=90,
        VAL"&amp;"UE(D150)&gt;=70, VALUE(D150)&lt;=99)
  )), ""Error: Coordinate must be on a map"",
  NOT(OR(
    AND(VALUE(B150)&gt;=1, VALUE(B150)&lt;=13),
    VALUE(B150)=15,
    VALUE(B150)=21
  )), ""Error: Enter a Correct Production Site Number"",
  TRUE, ""Valid""
)"),"")</f>
        <v/>
      </c>
    </row>
    <row r="151" ht="13.5" customHeight="1">
      <c r="A151" s="5">
        <v>9.0</v>
      </c>
      <c r="B151" s="17"/>
      <c r="C151" s="17"/>
      <c r="D151" s="17"/>
      <c r="E151" s="5"/>
      <c r="F151" s="27"/>
      <c r="G151" s="27"/>
      <c r="H151" s="27"/>
      <c r="I151" s="5"/>
      <c r="J151" s="5"/>
      <c r="K151" s="6"/>
      <c r="L151" s="6" t="str">
        <f>IFERROR(__xludf.DUMMYFUNCTION("IFS(
  AND(B151="""", C151="""", D151=""""), """",
  B151="""", ""Error: Please enter the Production Site"",
  AND(C151="""", D151&lt;&gt;""""), ""Error: Please enter the X Coordinate"",
  AND(C151&lt;&gt;"""", D151=""""), ""Error: Please enter the Y Coordinate"",
  "&amp;"NOT(REGEXMATCH(TEXT(B151,""0""), ""^[0-9]+$"")), ""Error: Production Site must be a number"",
  NOT(REGEXMATCH(TEXT(C151,""0""), ""^[0-9]+$"")), ""Error: X Coordinate must be a number"",
  NOT(REGEXMATCH(TEXT(D151,""0""), ""^[0-9]+$"")), ""Error: Y Coordi"&amp;"nate must be a number"",
  NOT(OR(
    AND(VALUE(C151)&gt;=1, VALUE(C151)&lt;=80,
        VALUE(D151)&gt;=1, VALUE(D151)&lt;=65),
    AND(VALUE(C151)&gt;=1, VALUE(C151)&lt;=40,
        VALUE(D151)&gt;=70, VALUE(D151)&lt;=99),
    AND(VALUE(C151)&gt;=51, VALUE(C151)&lt;=90,
        VAL"&amp;"UE(D151)&gt;=70, VALUE(D151)&lt;=99)
  )), ""Error: Coordinate must be on a map"",
  NOT(OR(
    AND(VALUE(B151)&gt;=1, VALUE(B151)&lt;=13),
    VALUE(B151)=15,
    VALUE(B151)=21
  )), ""Error: Enter a Correct Production Site Number"",
  TRUE, ""Valid""
)"),"")</f>
        <v/>
      </c>
    </row>
    <row r="152" ht="13.5" customHeight="1">
      <c r="A152" s="5">
        <v>10.0</v>
      </c>
      <c r="B152" s="17"/>
      <c r="C152" s="17"/>
      <c r="D152" s="17"/>
      <c r="E152" s="5"/>
      <c r="F152" s="27"/>
      <c r="G152" s="27"/>
      <c r="H152" s="27"/>
      <c r="I152" s="5"/>
      <c r="J152" s="5"/>
      <c r="K152" s="6"/>
      <c r="L152" s="6" t="str">
        <f>IFERROR(__xludf.DUMMYFUNCTION("IFS(
  AND(B152="""", C152="""", D152=""""), """",
  B152="""", ""Error: Please enter the Production Site"",
  AND(C152="""", D152&lt;&gt;""""), ""Error: Please enter the X Coordinate"",
  AND(C152&lt;&gt;"""", D152=""""), ""Error: Please enter the Y Coordinate"",
  "&amp;"NOT(REGEXMATCH(TEXT(B152,""0""), ""^[0-9]+$"")), ""Error: Production Site must be a number"",
  NOT(REGEXMATCH(TEXT(C152,""0""), ""^[0-9]+$"")), ""Error: X Coordinate must be a number"",
  NOT(REGEXMATCH(TEXT(D152,""0""), ""^[0-9]+$"")), ""Error: Y Coordi"&amp;"nate must be a number"",
  NOT(OR(
    AND(VALUE(C152)&gt;=1, VALUE(C152)&lt;=80,
        VALUE(D152)&gt;=1, VALUE(D152)&lt;=65),
    AND(VALUE(C152)&gt;=1, VALUE(C152)&lt;=40,
        VALUE(D152)&gt;=70, VALUE(D152)&lt;=99),
    AND(VALUE(C152)&gt;=51, VALUE(C152)&lt;=90,
        VAL"&amp;"UE(D152)&gt;=70, VALUE(D152)&lt;=99)
  )), ""Error: Coordinate must be on a map"",
  NOT(OR(
    AND(VALUE(B152)&gt;=1, VALUE(B152)&lt;=13),
    VALUE(B152)=15,
    VALUE(B152)=21
  )), ""Error: Enter a Correct Production Site Number"",
  TRUE, ""Valid""
)"),"")</f>
        <v/>
      </c>
    </row>
    <row r="153" ht="13.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6"/>
      <c r="L153" s="6"/>
    </row>
    <row r="154" ht="13.5" customHeight="1">
      <c r="A154" s="13" t="s">
        <v>43</v>
      </c>
      <c r="B154" s="5"/>
      <c r="C154" s="5"/>
      <c r="D154" s="5"/>
      <c r="E154" s="5"/>
      <c r="F154" s="5"/>
      <c r="G154" s="5"/>
      <c r="H154" s="5"/>
      <c r="I154" s="5"/>
      <c r="J154" s="5"/>
      <c r="K154" s="6"/>
      <c r="L154" s="6"/>
    </row>
    <row r="155" ht="5.25" customHeight="1">
      <c r="A155" s="19"/>
      <c r="B155" s="5"/>
      <c r="C155" s="5"/>
      <c r="D155" s="5"/>
      <c r="E155" s="5"/>
      <c r="F155" s="5"/>
      <c r="G155" s="5"/>
      <c r="H155" s="5"/>
      <c r="I155" s="5"/>
      <c r="J155" s="5"/>
      <c r="K155" s="6"/>
      <c r="L155" s="6"/>
    </row>
    <row r="156" ht="13.5" customHeight="1">
      <c r="A156" s="5">
        <v>1.0</v>
      </c>
      <c r="B156" s="17"/>
      <c r="C156" s="17"/>
      <c r="D156" s="5"/>
      <c r="E156" s="5"/>
      <c r="F156" s="5"/>
      <c r="G156" s="5"/>
      <c r="H156" s="5"/>
      <c r="I156" s="5"/>
      <c r="J156" s="5"/>
      <c r="K156" s="6"/>
      <c r="L156" s="6" t="str">
        <f>IFERROR(__xludf.DUMMYFUNCTION("IFS(
  AND(B156="""", C156=""""), """",
  B156="""", ""Error: Please enter the Item"",
  C156="""", ""Error: Please enter the Federation"",
  NOT(REGEXMATCH(TEXT(B156,""0""), ""^[0-9]+$"")), ""Error: Item must be a number"",
  NOT(REGEXMATCH(TEXT(C156,""0"&amp;"""), ""^[0-9]+$"")), ""Error: Federation must be a number"",
  NOT(OR(
    AND(VALUE(B156)&gt;=1, VALUE(B156)&lt;=10),
    AND(VALUE(B156)&gt;=11, VALUE(B156)&lt;=90),
    AND(VALUE(B156)&gt;=91, VALUE(B156)&lt;=99),
    AND(VALUE(B156)&gt;=1001, VALUE(B156)&lt;=3999),
    AND(V"&amp;"ALUE(B156)&gt;=4001, VALUE(B156)&lt;=5999),
    AND(VALUE(B156)&gt;=7001, VALUE(B156)&lt;=7999)
  )), ""Error: Enter a Correct Item Number"",
  AND(
    VALUE(C156)&lt;&gt;0,
    OR(
      AND(
        OR(
          AND(VALUE(B156)&gt;=1001, VALUE(B156)&lt;=3999),
          AND("&amp;"VALUE(B156)&gt;=11, VALUE(B156)&lt;=60)
        ),
        NOT(AND(VALUE(C156)&gt;=11, VALUE(C156)&lt;=60))
      ),
      AND(
        AND(VALUE(B156)&gt;=4001, VALUE(B156)&lt;=5999),
        NOT(AND(VALUE(C156)&gt;=61, VALUE(C156)&lt;=90))
      ),
      AND(
        OR(
     "&amp;"     AND(VALUE(B156)&gt;=1, VALUE(B156)&lt;=10),
          AND(VALUE(B156)&gt;=91, VALUE(B156)&lt;=99),
          AND(VALUE(B156)&gt;=7001, VALUE(B156)&lt;=7999)
        ),
        NOT(AND(VALUE(C156)&gt;=11, VALUE(C156)&lt;=90))
      )
    )
  ), ""Error: Invalid Federation Nu"&amp;"mber for this Item"",
  TRUE, ""Valid""
)"),"")</f>
        <v/>
      </c>
    </row>
    <row r="157" ht="13.5" customHeight="1">
      <c r="A157" s="5">
        <v>2.0</v>
      </c>
      <c r="B157" s="17"/>
      <c r="C157" s="17"/>
      <c r="D157" s="5"/>
      <c r="E157" s="5"/>
      <c r="F157" s="5"/>
      <c r="G157" s="5"/>
      <c r="H157" s="5"/>
      <c r="I157" s="5"/>
      <c r="J157" s="5"/>
      <c r="K157" s="6"/>
      <c r="L157" s="6" t="str">
        <f>IFERROR(__xludf.DUMMYFUNCTION("IFS(
  AND(B157="""", C157=""""), """",
  B157="""", ""Error: Please enter the Item"",
  C157="""", ""Error: Please enter the Federation"",
  NOT(REGEXMATCH(TEXT(B157,""0""), ""^[0-9]+$"")), ""Error: Item must be a number"",
  NOT(REGEXMATCH(TEXT(C157,""0"&amp;"""), ""^[0-9]+$"")), ""Error: Federation must be a number"",
  NOT(OR(
    AND(VALUE(B157)&gt;=1, VALUE(B157)&lt;=10),
    AND(VALUE(B157)&gt;=11, VALUE(B157)&lt;=90),
    AND(VALUE(B157)&gt;=91, VALUE(B157)&lt;=99),
    AND(VALUE(B157)&gt;=1001, VALUE(B157)&lt;=3999),
    AND(V"&amp;"ALUE(B157)&gt;=4001, VALUE(B157)&lt;=5999),
    AND(VALUE(B157)&gt;=7001, VALUE(B157)&lt;=7999)
  )), ""Error: Enter a Correct Item Number"",
  AND(
    VALUE(C157)&lt;&gt;0,
    OR(
      AND(
        OR(
          AND(VALUE(B157)&gt;=1001, VALUE(B157)&lt;=3999),
          AND("&amp;"VALUE(B157)&gt;=11, VALUE(B157)&lt;=60)
        ),
        NOT(AND(VALUE(C157)&gt;=11, VALUE(C157)&lt;=60))
      ),
      AND(
        AND(VALUE(B157)&gt;=4001, VALUE(B157)&lt;=5999),
        NOT(AND(VALUE(C157)&gt;=61, VALUE(C157)&lt;=90))
      ),
      AND(
        OR(
     "&amp;"     AND(VALUE(B157)&gt;=1, VALUE(B157)&lt;=10),
          AND(VALUE(B157)&gt;=91, VALUE(B157)&lt;=99),
          AND(VALUE(B157)&gt;=7001, VALUE(B157)&lt;=7999)
        ),
        NOT(AND(VALUE(C157)&gt;=11, VALUE(C157)&lt;=90))
      )
    )
  ), ""Error: Invalid Federation Nu"&amp;"mber for this Item"",
  TRUE, ""Valid""
)"),"")</f>
        <v/>
      </c>
    </row>
    <row r="158" ht="13.5" customHeight="1">
      <c r="A158" s="5">
        <v>3.0</v>
      </c>
      <c r="B158" s="17"/>
      <c r="C158" s="17"/>
      <c r="D158" s="5"/>
      <c r="E158" s="5"/>
      <c r="F158" s="5"/>
      <c r="G158" s="5"/>
      <c r="H158" s="5"/>
      <c r="I158" s="5"/>
      <c r="J158" s="5"/>
      <c r="K158" s="6"/>
      <c r="L158" s="6" t="str">
        <f>IFERROR(__xludf.DUMMYFUNCTION("IFS(
  AND(B158="""", C158=""""), """",
  B158="""", ""Error: Please enter the Item"",
  C158="""", ""Error: Please enter the Federation"",
  NOT(REGEXMATCH(TEXT(B158,""0""), ""^[0-9]+$"")), ""Error: Item must be a number"",
  NOT(REGEXMATCH(TEXT(C158,""0"&amp;"""), ""^[0-9]+$"")), ""Error: Federation must be a number"",
  NOT(OR(
    AND(VALUE(B158)&gt;=1, VALUE(B158)&lt;=10),
    AND(VALUE(B158)&gt;=11, VALUE(B158)&lt;=90),
    AND(VALUE(B158)&gt;=91, VALUE(B158)&lt;=99),
    AND(VALUE(B158)&gt;=1001, VALUE(B158)&lt;=3999),
    AND(V"&amp;"ALUE(B158)&gt;=4001, VALUE(B158)&lt;=5999),
    AND(VALUE(B158)&gt;=7001, VALUE(B158)&lt;=7999)
  )), ""Error: Enter a Correct Item Number"",
  AND(
    VALUE(C158)&lt;&gt;0,
    OR(
      AND(
        OR(
          AND(VALUE(B158)&gt;=1001, VALUE(B158)&lt;=3999),
          AND("&amp;"VALUE(B158)&gt;=11, VALUE(B158)&lt;=60)
        ),
        NOT(AND(VALUE(C158)&gt;=11, VALUE(C158)&lt;=60))
      ),
      AND(
        AND(VALUE(B158)&gt;=4001, VALUE(B158)&lt;=5999),
        NOT(AND(VALUE(C158)&gt;=61, VALUE(C158)&lt;=90))
      ),
      AND(
        OR(
     "&amp;"     AND(VALUE(B158)&gt;=1, VALUE(B158)&lt;=10),
          AND(VALUE(B158)&gt;=91, VALUE(B158)&lt;=99),
          AND(VALUE(B158)&gt;=7001, VALUE(B158)&lt;=7999)
        ),
        NOT(AND(VALUE(C158)&gt;=11, VALUE(C158)&lt;=90))
      )
    )
  ), ""Error: Invalid Federation Nu"&amp;"mber for this Item"",
  TRUE, ""Valid""
)"),"")</f>
        <v/>
      </c>
    </row>
    <row r="159" ht="13.5" customHeight="1">
      <c r="A159" s="5">
        <v>4.0</v>
      </c>
      <c r="B159" s="17"/>
      <c r="C159" s="17"/>
      <c r="D159" s="5"/>
      <c r="E159" s="5"/>
      <c r="F159" s="5"/>
      <c r="G159" s="5"/>
      <c r="H159" s="5"/>
      <c r="I159" s="5"/>
      <c r="J159" s="5"/>
      <c r="K159" s="6"/>
      <c r="L159" s="6" t="str">
        <f>IFERROR(__xludf.DUMMYFUNCTION("IFS(
  AND(B159="""", C159=""""), """",
  B159="""", ""Error: Please enter the Item"",
  C159="""", ""Error: Please enter the Federation"",
  NOT(REGEXMATCH(TEXT(B159,""0""), ""^[0-9]+$"")), ""Error: Item must be a number"",
  NOT(REGEXMATCH(TEXT(C159,""0"&amp;"""), ""^[0-9]+$"")), ""Error: Federation must be a number"",
  NOT(OR(
    AND(VALUE(B159)&gt;=1, VALUE(B159)&lt;=10),
    AND(VALUE(B159)&gt;=11, VALUE(B159)&lt;=90),
    AND(VALUE(B159)&gt;=91, VALUE(B159)&lt;=99),
    AND(VALUE(B159)&gt;=1001, VALUE(B159)&lt;=3999),
    AND(V"&amp;"ALUE(B159)&gt;=4001, VALUE(B159)&lt;=5999),
    AND(VALUE(B159)&gt;=7001, VALUE(B159)&lt;=7999)
  )), ""Error: Enter a Correct Item Number"",
  AND(
    VALUE(C159)&lt;&gt;0,
    OR(
      AND(
        OR(
          AND(VALUE(B159)&gt;=1001, VALUE(B159)&lt;=3999),
          AND("&amp;"VALUE(B159)&gt;=11, VALUE(B159)&lt;=60)
        ),
        NOT(AND(VALUE(C159)&gt;=11, VALUE(C159)&lt;=60))
      ),
      AND(
        AND(VALUE(B159)&gt;=4001, VALUE(B159)&lt;=5999),
        NOT(AND(VALUE(C159)&gt;=61, VALUE(C159)&lt;=90))
      ),
      AND(
        OR(
     "&amp;"     AND(VALUE(B159)&gt;=1, VALUE(B159)&lt;=10),
          AND(VALUE(B159)&gt;=91, VALUE(B159)&lt;=99),
          AND(VALUE(B159)&gt;=7001, VALUE(B159)&lt;=7999)
        ),
        NOT(AND(VALUE(C159)&gt;=11, VALUE(C159)&lt;=90))
      )
    )
  ), ""Error: Invalid Federation Nu"&amp;"mber for this Item"",
  TRUE, ""Valid""
)"),"")</f>
        <v/>
      </c>
    </row>
    <row r="160" ht="13.5" customHeight="1">
      <c r="A160" s="5">
        <v>5.0</v>
      </c>
      <c r="B160" s="17"/>
      <c r="C160" s="17"/>
      <c r="D160" s="5"/>
      <c r="E160" s="5"/>
      <c r="F160" s="5"/>
      <c r="G160" s="5"/>
      <c r="H160" s="5"/>
      <c r="I160" s="5"/>
      <c r="J160" s="5"/>
      <c r="K160" s="6"/>
      <c r="L160" s="6" t="str">
        <f>IFERROR(__xludf.DUMMYFUNCTION("IFS(
  AND(B160="""", C160=""""), """",
  B160="""", ""Error: Please enter the Item"",
  C160="""", ""Error: Please enter the Federation"",
  NOT(REGEXMATCH(TEXT(B160,""0""), ""^[0-9]+$"")), ""Error: Item must be a number"",
  NOT(REGEXMATCH(TEXT(C160,""0"&amp;"""), ""^[0-9]+$"")), ""Error: Federation must be a number"",
  NOT(OR(
    AND(VALUE(B160)&gt;=1, VALUE(B160)&lt;=10),
    AND(VALUE(B160)&gt;=11, VALUE(B160)&lt;=90),
    AND(VALUE(B160)&gt;=91, VALUE(B160)&lt;=99),
    AND(VALUE(B160)&gt;=1001, VALUE(B160)&lt;=3999),
    AND(V"&amp;"ALUE(B160)&gt;=4001, VALUE(B160)&lt;=5999),
    AND(VALUE(B160)&gt;=7001, VALUE(B160)&lt;=7999)
  )), ""Error: Enter a Correct Item Number"",
  AND(
    VALUE(C160)&lt;&gt;0,
    OR(
      AND(
        OR(
          AND(VALUE(B160)&gt;=1001, VALUE(B160)&lt;=3999),
          AND("&amp;"VALUE(B160)&gt;=11, VALUE(B160)&lt;=60)
        ),
        NOT(AND(VALUE(C160)&gt;=11, VALUE(C160)&lt;=60))
      ),
      AND(
        AND(VALUE(B160)&gt;=4001, VALUE(B160)&lt;=5999),
        NOT(AND(VALUE(C160)&gt;=61, VALUE(C160)&lt;=90))
      ),
      AND(
        OR(
     "&amp;"     AND(VALUE(B160)&gt;=1, VALUE(B160)&lt;=10),
          AND(VALUE(B160)&gt;=91, VALUE(B160)&lt;=99),
          AND(VALUE(B160)&gt;=7001, VALUE(B160)&lt;=7999)
        ),
        NOT(AND(VALUE(C160)&gt;=11, VALUE(C160)&lt;=90))
      )
    )
  ), ""Error: Invalid Federation Nu"&amp;"mber for this Item"",
  TRUE, ""Valid""
)"),"")</f>
        <v/>
      </c>
    </row>
    <row r="161" ht="13.5" customHeight="1">
      <c r="A161" s="5">
        <v>6.0</v>
      </c>
      <c r="B161" s="17"/>
      <c r="C161" s="17"/>
      <c r="D161" s="5"/>
      <c r="E161" s="5"/>
      <c r="F161" s="5"/>
      <c r="G161" s="5"/>
      <c r="H161" s="5"/>
      <c r="I161" s="5"/>
      <c r="J161" s="5"/>
      <c r="K161" s="6"/>
      <c r="L161" s="6" t="str">
        <f>IFERROR(__xludf.DUMMYFUNCTION("IFS(
  AND(B161="""", C161=""""), """",
  B161="""", ""Error: Please enter the Item"",
  C161="""", ""Error: Please enter the Federation"",
  NOT(REGEXMATCH(TEXT(B161,""0""), ""^[0-9]+$"")), ""Error: Item must be a number"",
  NOT(REGEXMATCH(TEXT(C161,""0"&amp;"""), ""^[0-9]+$"")), ""Error: Federation must be a number"",
  NOT(OR(
    AND(VALUE(B161)&gt;=1, VALUE(B161)&lt;=10),
    AND(VALUE(B161)&gt;=11, VALUE(B161)&lt;=90),
    AND(VALUE(B161)&gt;=91, VALUE(B161)&lt;=99),
    AND(VALUE(B161)&gt;=1001, VALUE(B161)&lt;=3999),
    AND(V"&amp;"ALUE(B161)&gt;=4001, VALUE(B161)&lt;=5999),
    AND(VALUE(B161)&gt;=7001, VALUE(B161)&lt;=7999)
  )), ""Error: Enter a Correct Item Number"",
  AND(
    VALUE(C161)&lt;&gt;0,
    OR(
      AND(
        OR(
          AND(VALUE(B161)&gt;=1001, VALUE(B161)&lt;=3999),
          AND("&amp;"VALUE(B161)&gt;=11, VALUE(B161)&lt;=60)
        ),
        NOT(AND(VALUE(C161)&gt;=11, VALUE(C161)&lt;=60))
      ),
      AND(
        AND(VALUE(B161)&gt;=4001, VALUE(B161)&lt;=5999),
        NOT(AND(VALUE(C161)&gt;=61, VALUE(C161)&lt;=90))
      ),
      AND(
        OR(
     "&amp;"     AND(VALUE(B161)&gt;=1, VALUE(B161)&lt;=10),
          AND(VALUE(B161)&gt;=91, VALUE(B161)&lt;=99),
          AND(VALUE(B161)&gt;=7001, VALUE(B161)&lt;=7999)
        ),
        NOT(AND(VALUE(C161)&gt;=11, VALUE(C161)&lt;=90))
      )
    )
  ), ""Error: Invalid Federation Nu"&amp;"mber for this Item"",
  TRUE, ""Valid""
)"),"")</f>
        <v/>
      </c>
    </row>
    <row r="162" ht="13.5" customHeight="1">
      <c r="A162" s="5">
        <v>7.0</v>
      </c>
      <c r="B162" s="17"/>
      <c r="C162" s="17"/>
      <c r="D162" s="5"/>
      <c r="E162" s="5"/>
      <c r="F162" s="5"/>
      <c r="G162" s="5"/>
      <c r="H162" s="5"/>
      <c r="I162" s="5"/>
      <c r="J162" s="5"/>
      <c r="K162" s="6"/>
      <c r="L162" s="6" t="str">
        <f>IFERROR(__xludf.DUMMYFUNCTION("IFS(
  AND(B162="""", C162=""""), """",
  B162="""", ""Error: Please enter the Item"",
  C162="""", ""Error: Please enter the Federation"",
  NOT(REGEXMATCH(TEXT(B162,""0""), ""^[0-9]+$"")), ""Error: Item must be a number"",
  NOT(REGEXMATCH(TEXT(C162,""0"&amp;"""), ""^[0-9]+$"")), ""Error: Federation must be a number"",
  NOT(OR(
    AND(VALUE(B162)&gt;=1, VALUE(B162)&lt;=10),
    AND(VALUE(B162)&gt;=11, VALUE(B162)&lt;=90),
    AND(VALUE(B162)&gt;=91, VALUE(B162)&lt;=99),
    AND(VALUE(B162)&gt;=1001, VALUE(B162)&lt;=3999),
    AND(V"&amp;"ALUE(B162)&gt;=4001, VALUE(B162)&lt;=5999),
    AND(VALUE(B162)&gt;=7001, VALUE(B162)&lt;=7999)
  )), ""Error: Enter a Correct Item Number"",
  AND(
    VALUE(C162)&lt;&gt;0,
    OR(
      AND(
        OR(
          AND(VALUE(B162)&gt;=1001, VALUE(B162)&lt;=3999),
          AND("&amp;"VALUE(B162)&gt;=11, VALUE(B162)&lt;=60)
        ),
        NOT(AND(VALUE(C162)&gt;=11, VALUE(C162)&lt;=60))
      ),
      AND(
        AND(VALUE(B162)&gt;=4001, VALUE(B162)&lt;=5999),
        NOT(AND(VALUE(C162)&gt;=61, VALUE(C162)&lt;=90))
      ),
      AND(
        OR(
     "&amp;"     AND(VALUE(B162)&gt;=1, VALUE(B162)&lt;=10),
          AND(VALUE(B162)&gt;=91, VALUE(B162)&lt;=99),
          AND(VALUE(B162)&gt;=7001, VALUE(B162)&lt;=7999)
        ),
        NOT(AND(VALUE(C162)&gt;=11, VALUE(C162)&lt;=90))
      )
    )
  ), ""Error: Invalid Federation Nu"&amp;"mber for this Item"",
  TRUE, ""Valid""
)"),"")</f>
        <v/>
      </c>
    </row>
    <row r="163" ht="13.5" customHeight="1">
      <c r="A163" s="5">
        <v>8.0</v>
      </c>
      <c r="B163" s="17"/>
      <c r="C163" s="17"/>
      <c r="D163" s="5"/>
      <c r="E163" s="5"/>
      <c r="F163" s="5"/>
      <c r="G163" s="5"/>
      <c r="H163" s="5"/>
      <c r="I163" s="5"/>
      <c r="J163" s="5"/>
      <c r="K163" s="6"/>
      <c r="L163" s="6" t="str">
        <f>IFERROR(__xludf.DUMMYFUNCTION("IFS(
  AND(B163="""", C163=""""), """",
  B163="""", ""Error: Please enter the Item"",
  C163="""", ""Error: Please enter the Federation"",
  NOT(REGEXMATCH(TEXT(B163,""0""), ""^[0-9]+$"")), ""Error: Item must be a number"",
  NOT(REGEXMATCH(TEXT(C163,""0"&amp;"""), ""^[0-9]+$"")), ""Error: Federation must be a number"",
  NOT(OR(
    AND(VALUE(B163)&gt;=1, VALUE(B163)&lt;=10),
    AND(VALUE(B163)&gt;=11, VALUE(B163)&lt;=90),
    AND(VALUE(B163)&gt;=91, VALUE(B163)&lt;=99),
    AND(VALUE(B163)&gt;=1001, VALUE(B163)&lt;=3999),
    AND(V"&amp;"ALUE(B163)&gt;=4001, VALUE(B163)&lt;=5999),
    AND(VALUE(B163)&gt;=7001, VALUE(B163)&lt;=7999)
  )), ""Error: Enter a Correct Item Number"",
  AND(
    VALUE(C163)&lt;&gt;0,
    OR(
      AND(
        OR(
          AND(VALUE(B163)&gt;=1001, VALUE(B163)&lt;=3999),
          AND("&amp;"VALUE(B163)&gt;=11, VALUE(B163)&lt;=60)
        ),
        NOT(AND(VALUE(C163)&gt;=11, VALUE(C163)&lt;=60))
      ),
      AND(
        AND(VALUE(B163)&gt;=4001, VALUE(B163)&lt;=5999),
        NOT(AND(VALUE(C163)&gt;=61, VALUE(C163)&lt;=90))
      ),
      AND(
        OR(
     "&amp;"     AND(VALUE(B163)&gt;=1, VALUE(B163)&lt;=10),
          AND(VALUE(B163)&gt;=91, VALUE(B163)&lt;=99),
          AND(VALUE(B163)&gt;=7001, VALUE(B163)&lt;=7999)
        ),
        NOT(AND(VALUE(C163)&gt;=11, VALUE(C163)&lt;=90))
      )
    )
  ), ""Error: Invalid Federation Nu"&amp;"mber for this Item"",
  TRUE, ""Valid""
)"),"")</f>
        <v/>
      </c>
    </row>
    <row r="164" ht="13.5" customHeight="1">
      <c r="A164" s="5">
        <v>9.0</v>
      </c>
      <c r="B164" s="17"/>
      <c r="C164" s="17"/>
      <c r="D164" s="5"/>
      <c r="E164" s="27"/>
      <c r="F164" s="27"/>
      <c r="G164" s="5"/>
      <c r="H164" s="5"/>
      <c r="I164" s="5"/>
      <c r="J164" s="5"/>
      <c r="K164" s="6"/>
      <c r="L164" s="6" t="str">
        <f>IFERROR(__xludf.DUMMYFUNCTION("IFS(
  AND(B164="""", C164=""""), """",
  B164="""", ""Error: Please enter the Item"",
  C164="""", ""Error: Please enter the Federation"",
  NOT(REGEXMATCH(TEXT(B164,""0""), ""^[0-9]+$"")), ""Error: Item must be a number"",
  NOT(REGEXMATCH(TEXT(C164,""0"&amp;"""), ""^[0-9]+$"")), ""Error: Federation must be a number"",
  NOT(OR(
    AND(VALUE(B164)&gt;=1, VALUE(B164)&lt;=10),
    AND(VALUE(B164)&gt;=11, VALUE(B164)&lt;=90),
    AND(VALUE(B164)&gt;=91, VALUE(B164)&lt;=99),
    AND(VALUE(B164)&gt;=1001, VALUE(B164)&lt;=3999),
    AND(V"&amp;"ALUE(B164)&gt;=4001, VALUE(B164)&lt;=5999),
    AND(VALUE(B164)&gt;=7001, VALUE(B164)&lt;=7999)
  )), ""Error: Enter a Correct Item Number"",
  AND(
    VALUE(C164)&lt;&gt;0,
    OR(
      AND(
        OR(
          AND(VALUE(B164)&gt;=1001, VALUE(B164)&lt;=3999),
          AND("&amp;"VALUE(B164)&gt;=11, VALUE(B164)&lt;=60)
        ),
        NOT(AND(VALUE(C164)&gt;=11, VALUE(C164)&lt;=60))
      ),
      AND(
        AND(VALUE(B164)&gt;=4001, VALUE(B164)&lt;=5999),
        NOT(AND(VALUE(C164)&gt;=61, VALUE(C164)&lt;=90))
      ),
      AND(
        OR(
     "&amp;"     AND(VALUE(B164)&gt;=1, VALUE(B164)&lt;=10),
          AND(VALUE(B164)&gt;=91, VALUE(B164)&lt;=99),
          AND(VALUE(B164)&gt;=7001, VALUE(B164)&lt;=7999)
        ),
        NOT(AND(VALUE(C164)&gt;=11, VALUE(C164)&lt;=90))
      )
    )
  ), ""Error: Invalid Federation Nu"&amp;"mber for this Item"",
  TRUE, ""Valid""
)"),"")</f>
        <v/>
      </c>
    </row>
    <row r="165" ht="13.5" customHeight="1">
      <c r="A165" s="5">
        <v>10.0</v>
      </c>
      <c r="B165" s="17"/>
      <c r="C165" s="17"/>
      <c r="D165" s="5"/>
      <c r="E165" s="27"/>
      <c r="F165" s="27"/>
      <c r="G165" s="5"/>
      <c r="H165" s="5"/>
      <c r="I165" s="5"/>
      <c r="J165" s="5"/>
      <c r="K165" s="6"/>
      <c r="L165" s="6" t="str">
        <f>IFERROR(__xludf.DUMMYFUNCTION("IFS(
  AND(B165="""", C165=""""), """",
  B165="""", ""Error: Please enter the Item"",
  C165="""", ""Error: Please enter the Federation"",
  NOT(REGEXMATCH(TEXT(B165,""0""), ""^[0-9]+$"")), ""Error: Item must be a number"",
  NOT(REGEXMATCH(TEXT(C165,""0"&amp;"""), ""^[0-9]+$"")), ""Error: Federation must be a number"",
  NOT(OR(
    AND(VALUE(B165)&gt;=1, VALUE(B165)&lt;=10),
    AND(VALUE(B165)&gt;=11, VALUE(B165)&lt;=90),
    AND(VALUE(B165)&gt;=91, VALUE(B165)&lt;=99),
    AND(VALUE(B165)&gt;=1001, VALUE(B165)&lt;=3999),
    AND(V"&amp;"ALUE(B165)&gt;=4001, VALUE(B165)&lt;=5999),
    AND(VALUE(B165)&gt;=7001, VALUE(B165)&lt;=7999)
  )), ""Error: Enter a Correct Item Number"",
  AND(
    VALUE(C165)&lt;&gt;0,
    OR(
      AND(
        OR(
          AND(VALUE(B165)&gt;=1001, VALUE(B165)&lt;=3999),
          AND("&amp;"VALUE(B165)&gt;=11, VALUE(B165)&lt;=60)
        ),
        NOT(AND(VALUE(C165)&gt;=11, VALUE(C165)&lt;=60))
      ),
      AND(
        AND(VALUE(B165)&gt;=4001, VALUE(B165)&lt;=5999),
        NOT(AND(VALUE(C165)&gt;=61, VALUE(C165)&lt;=90))
      ),
      AND(
        OR(
     "&amp;"     AND(VALUE(B165)&gt;=1, VALUE(B165)&lt;=10),
          AND(VALUE(B165)&gt;=91, VALUE(B165)&lt;=99),
          AND(VALUE(B165)&gt;=7001, VALUE(B165)&lt;=7999)
        ),
        NOT(AND(VALUE(C165)&gt;=11, VALUE(C165)&lt;=90))
      )
    )
  ), ""Error: Invalid Federation Nu"&amp;"mber for this Item"",
  TRUE, ""Valid""
)"),"")</f>
        <v/>
      </c>
    </row>
    <row r="166" ht="13.5" customHeight="1">
      <c r="A166" s="5">
        <v>11.0</v>
      </c>
      <c r="B166" s="15"/>
      <c r="C166" s="17"/>
      <c r="D166" s="5"/>
      <c r="E166" s="27"/>
      <c r="F166" s="27"/>
      <c r="G166" s="5"/>
      <c r="H166" s="5"/>
      <c r="I166" s="5"/>
      <c r="J166" s="5"/>
      <c r="K166" s="6"/>
      <c r="L166" s="6" t="str">
        <f>IFERROR(__xludf.DUMMYFUNCTION("IFS(
  AND(B166="""", C166=""""), """",
  B166="""", ""Error: Please enter the Item"",
  C166="""", ""Error: Please enter the Federation"",
  NOT(REGEXMATCH(TEXT(B166,""0""), ""^[0-9]+$"")), ""Error: Item must be a number"",
  NOT(REGEXMATCH(TEXT(C166,""0"&amp;"""), ""^[0-9]+$"")), ""Error: Federation must be a number"",
  NOT(OR(
    AND(VALUE(B166)&gt;=1, VALUE(B166)&lt;=10),
    AND(VALUE(B166)&gt;=11, VALUE(B166)&lt;=90),
    AND(VALUE(B166)&gt;=91, VALUE(B166)&lt;=99),
    AND(VALUE(B166)&gt;=1001, VALUE(B166)&lt;=3999),
    AND(V"&amp;"ALUE(B166)&gt;=4001, VALUE(B166)&lt;=5999),
    AND(VALUE(B166)&gt;=7001, VALUE(B166)&lt;=7999)
  )), ""Error: Enter a Correct Item Number"",
  AND(
    VALUE(C166)&lt;&gt;0,
    OR(
      AND(
        OR(
          AND(VALUE(B166)&gt;=1001, VALUE(B166)&lt;=3999),
          AND("&amp;"VALUE(B166)&gt;=11, VALUE(B166)&lt;=60)
        ),
        NOT(AND(VALUE(C166)&gt;=11, VALUE(C166)&lt;=60))
      ),
      AND(
        AND(VALUE(B166)&gt;=4001, VALUE(B166)&lt;=5999),
        NOT(AND(VALUE(C166)&gt;=61, VALUE(C166)&lt;=90))
      ),
      AND(
        OR(
     "&amp;"     AND(VALUE(B166)&gt;=1, VALUE(B166)&lt;=10),
          AND(VALUE(B166)&gt;=91, VALUE(B166)&lt;=99),
          AND(VALUE(B166)&gt;=7001, VALUE(B166)&lt;=7999)
        ),
        NOT(AND(VALUE(C166)&gt;=11, VALUE(C166)&lt;=90))
      )
    )
  ), ""Error: Invalid Federation Nu"&amp;"mber for this Item"",
  TRUE, ""Valid""
)"),"")</f>
        <v/>
      </c>
    </row>
    <row r="167" ht="13.5" customHeight="1">
      <c r="A167" s="5">
        <v>12.0</v>
      </c>
      <c r="B167" s="17"/>
      <c r="C167" s="15"/>
      <c r="D167" s="5"/>
      <c r="E167" s="27"/>
      <c r="F167" s="27"/>
      <c r="G167" s="5"/>
      <c r="H167" s="5"/>
      <c r="I167" s="5"/>
      <c r="J167" s="5"/>
      <c r="K167" s="6"/>
      <c r="L167" s="6" t="str">
        <f>IFERROR(__xludf.DUMMYFUNCTION("IFS(
  AND(B167="""", C167=""""), """",
  B167="""", ""Error: Please enter the Item"",
  C167="""", ""Error: Please enter the Federation"",
  NOT(REGEXMATCH(TEXT(B167,""0""), ""^[0-9]+$"")), ""Error: Item must be a number"",
  NOT(REGEXMATCH(TEXT(C167,""0"&amp;"""), ""^[0-9]+$"")), ""Error: Federation must be a number"",
  NOT(OR(
    AND(VALUE(B167)&gt;=1, VALUE(B167)&lt;=10),
    AND(VALUE(B167)&gt;=11, VALUE(B167)&lt;=90),
    AND(VALUE(B167)&gt;=91, VALUE(B167)&lt;=99),
    AND(VALUE(B167)&gt;=1001, VALUE(B167)&lt;=3999),
    AND(V"&amp;"ALUE(B167)&gt;=4001, VALUE(B167)&lt;=5999),
    AND(VALUE(B167)&gt;=7001, VALUE(B167)&lt;=7999)
  )), ""Error: Enter a Correct Item Number"",
  AND(
    VALUE(C167)&lt;&gt;0,
    OR(
      AND(
        OR(
          AND(VALUE(B167)&gt;=1001, VALUE(B167)&lt;=3999),
          AND("&amp;"VALUE(B167)&gt;=11, VALUE(B167)&lt;=60)
        ),
        NOT(AND(VALUE(C167)&gt;=11, VALUE(C167)&lt;=60))
      ),
      AND(
        AND(VALUE(B167)&gt;=4001, VALUE(B167)&lt;=5999),
        NOT(AND(VALUE(C167)&gt;=61, VALUE(C167)&lt;=90))
      ),
      AND(
        OR(
     "&amp;"     AND(VALUE(B167)&gt;=1, VALUE(B167)&lt;=10),
          AND(VALUE(B167)&gt;=91, VALUE(B167)&lt;=99),
          AND(VALUE(B167)&gt;=7001, VALUE(B167)&lt;=7999)
        ),
        NOT(AND(VALUE(C167)&gt;=11, VALUE(C167)&lt;=90))
      )
    )
  ), ""Error: Invalid Federation Nu"&amp;"mber for this Item"",
  TRUE, ""Valid""
)"),"")</f>
        <v/>
      </c>
    </row>
    <row r="168" ht="13.5" customHeight="1">
      <c r="A168" s="5">
        <v>13.0</v>
      </c>
      <c r="B168" s="17"/>
      <c r="C168" s="17"/>
      <c r="D168" s="5"/>
      <c r="E168" s="27"/>
      <c r="F168" s="27"/>
      <c r="G168" s="5"/>
      <c r="H168" s="5"/>
      <c r="I168" s="5"/>
      <c r="J168" s="5"/>
      <c r="K168" s="6"/>
      <c r="L168" s="6" t="str">
        <f>IFERROR(__xludf.DUMMYFUNCTION("IFS(
  AND(B168="""", C168=""""), """",
  B168="""", ""Error: Please enter the Item"",
  C168="""", ""Error: Please enter the Federation"",
  NOT(REGEXMATCH(TEXT(B168,""0""), ""^[0-9]+$"")), ""Error: Item must be a number"",
  NOT(REGEXMATCH(TEXT(C168,""0"&amp;"""), ""^[0-9]+$"")), ""Error: Federation must be a number"",
  NOT(OR(
    AND(VALUE(B168)&gt;=1, VALUE(B168)&lt;=10),
    AND(VALUE(B168)&gt;=11, VALUE(B168)&lt;=90),
    AND(VALUE(B168)&gt;=91, VALUE(B168)&lt;=99),
    AND(VALUE(B168)&gt;=1001, VALUE(B168)&lt;=3999),
    AND(V"&amp;"ALUE(B168)&gt;=4001, VALUE(B168)&lt;=5999),
    AND(VALUE(B168)&gt;=7001, VALUE(B168)&lt;=7999)
  )), ""Error: Enter a Correct Item Number"",
  AND(
    VALUE(C168)&lt;&gt;0,
    OR(
      AND(
        OR(
          AND(VALUE(B168)&gt;=1001, VALUE(B168)&lt;=3999),
          AND("&amp;"VALUE(B168)&gt;=11, VALUE(B168)&lt;=60)
        ),
        NOT(AND(VALUE(C168)&gt;=11, VALUE(C168)&lt;=60))
      ),
      AND(
        AND(VALUE(B168)&gt;=4001, VALUE(B168)&lt;=5999),
        NOT(AND(VALUE(C168)&gt;=61, VALUE(C168)&lt;=90))
      ),
      AND(
        OR(
     "&amp;"     AND(VALUE(B168)&gt;=1, VALUE(B168)&lt;=10),
          AND(VALUE(B168)&gt;=91, VALUE(B168)&lt;=99),
          AND(VALUE(B168)&gt;=7001, VALUE(B168)&lt;=7999)
        ),
        NOT(AND(VALUE(C168)&gt;=11, VALUE(C168)&lt;=90))
      )
    )
  ), ""Error: Invalid Federation Nu"&amp;"mber for this Item"",
  TRUE, ""Valid""
)"),"")</f>
        <v/>
      </c>
    </row>
    <row r="169" ht="13.5" customHeight="1">
      <c r="A169" s="5">
        <v>14.0</v>
      </c>
      <c r="B169" s="17"/>
      <c r="C169" s="17"/>
      <c r="D169" s="5"/>
      <c r="E169" s="27"/>
      <c r="F169" s="27"/>
      <c r="G169" s="5"/>
      <c r="H169" s="5"/>
      <c r="I169" s="5"/>
      <c r="J169" s="5"/>
      <c r="K169" s="6"/>
      <c r="L169" s="6" t="str">
        <f>IFERROR(__xludf.DUMMYFUNCTION("IFS(
  AND(B169="""", C169=""""), """",
  B169="""", ""Error: Please enter the Item"",
  C169="""", ""Error: Please enter the Federation"",
  NOT(REGEXMATCH(TEXT(B169,""0""), ""^[0-9]+$"")), ""Error: Item must be a number"",
  NOT(REGEXMATCH(TEXT(C169,""0"&amp;"""), ""^[0-9]+$"")), ""Error: Federation must be a number"",
  NOT(OR(
    AND(VALUE(B169)&gt;=1, VALUE(B169)&lt;=10),
    AND(VALUE(B169)&gt;=11, VALUE(B169)&lt;=90),
    AND(VALUE(B169)&gt;=91, VALUE(B169)&lt;=99),
    AND(VALUE(B169)&gt;=1001, VALUE(B169)&lt;=3999),
    AND(V"&amp;"ALUE(B169)&gt;=4001, VALUE(B169)&lt;=5999),
    AND(VALUE(B169)&gt;=7001, VALUE(B169)&lt;=7999)
  )), ""Error: Enter a Correct Item Number"",
  AND(
    VALUE(C169)&lt;&gt;0,
    OR(
      AND(
        OR(
          AND(VALUE(B169)&gt;=1001, VALUE(B169)&lt;=3999),
          AND("&amp;"VALUE(B169)&gt;=11, VALUE(B169)&lt;=60)
        ),
        NOT(AND(VALUE(C169)&gt;=11, VALUE(C169)&lt;=60))
      ),
      AND(
        AND(VALUE(B169)&gt;=4001, VALUE(B169)&lt;=5999),
        NOT(AND(VALUE(C169)&gt;=61, VALUE(C169)&lt;=90))
      ),
      AND(
        OR(
     "&amp;"     AND(VALUE(B169)&gt;=1, VALUE(B169)&lt;=10),
          AND(VALUE(B169)&gt;=91, VALUE(B169)&lt;=99),
          AND(VALUE(B169)&gt;=7001, VALUE(B169)&lt;=7999)
        ),
        NOT(AND(VALUE(C169)&gt;=11, VALUE(C169)&lt;=90))
      )
    )
  ), ""Error: Invalid Federation Nu"&amp;"mber for this Item"",
  TRUE, ""Valid""
)"),"")</f>
        <v/>
      </c>
    </row>
    <row r="170" ht="13.5" customHeight="1">
      <c r="A170" s="5">
        <v>15.0</v>
      </c>
      <c r="B170" s="17"/>
      <c r="C170" s="17"/>
      <c r="D170" s="5"/>
      <c r="E170" s="27"/>
      <c r="F170" s="27"/>
      <c r="G170" s="5"/>
      <c r="H170" s="5"/>
      <c r="I170" s="5"/>
      <c r="J170" s="5"/>
      <c r="K170" s="6"/>
      <c r="L170" s="6" t="str">
        <f>IFERROR(__xludf.DUMMYFUNCTION("IFS(
  AND(B170="""", C170=""""), """",
  B170="""", ""Error: Please enter the Item"",
  C170="""", ""Error: Please enter the Federation"",
  NOT(REGEXMATCH(TEXT(B170,""0""), ""^[0-9]+$"")), ""Error: Item must be a number"",
  NOT(REGEXMATCH(TEXT(C170,""0"&amp;"""), ""^[0-9]+$"")), ""Error: Federation must be a number"",
  NOT(OR(
    AND(VALUE(B170)&gt;=1, VALUE(B170)&lt;=10),
    AND(VALUE(B170)&gt;=11, VALUE(B170)&lt;=90),
    AND(VALUE(B170)&gt;=91, VALUE(B170)&lt;=99),
    AND(VALUE(B170)&gt;=1001, VALUE(B170)&lt;=3999),
    AND(V"&amp;"ALUE(B170)&gt;=4001, VALUE(B170)&lt;=5999),
    AND(VALUE(B170)&gt;=7001, VALUE(B170)&lt;=7999)
  )), ""Error: Enter a Correct Item Number"",
  AND(
    VALUE(C170)&lt;&gt;0,
    OR(
      AND(
        OR(
          AND(VALUE(B170)&gt;=1001, VALUE(B170)&lt;=3999),
          AND("&amp;"VALUE(B170)&gt;=11, VALUE(B170)&lt;=60)
        ),
        NOT(AND(VALUE(C170)&gt;=11, VALUE(C170)&lt;=60))
      ),
      AND(
        AND(VALUE(B170)&gt;=4001, VALUE(B170)&lt;=5999),
        NOT(AND(VALUE(C170)&gt;=61, VALUE(C170)&lt;=90))
      ),
      AND(
        OR(
     "&amp;"     AND(VALUE(B170)&gt;=1, VALUE(B170)&lt;=10),
          AND(VALUE(B170)&gt;=91, VALUE(B170)&lt;=99),
          AND(VALUE(B170)&gt;=7001, VALUE(B170)&lt;=7999)
        ),
        NOT(AND(VALUE(C170)&gt;=11, VALUE(C170)&lt;=90))
      )
    )
  ), ""Error: Invalid Federation Nu"&amp;"mber for this Item"",
  TRUE, ""Valid""
)"),"")</f>
        <v/>
      </c>
    </row>
    <row r="171" ht="13.5" customHeight="1">
      <c r="A171" s="5">
        <v>16.0</v>
      </c>
      <c r="B171" s="17"/>
      <c r="C171" s="17"/>
      <c r="D171" s="5"/>
      <c r="E171" s="27"/>
      <c r="F171" s="27"/>
      <c r="G171" s="5"/>
      <c r="H171" s="5"/>
      <c r="I171" s="5"/>
      <c r="J171" s="5"/>
      <c r="K171" s="6"/>
      <c r="L171" s="6" t="str">
        <f>IFERROR(__xludf.DUMMYFUNCTION("IFS(
  AND(B171="""", C171=""""), """",
  B171="""", ""Error: Please enter the Item"",
  C171="""", ""Error: Please enter the Federation"",
  NOT(REGEXMATCH(TEXT(B171,""0""), ""^[0-9]+$"")), ""Error: Item must be a number"",
  NOT(REGEXMATCH(TEXT(C171,""0"&amp;"""), ""^[0-9]+$"")), ""Error: Federation must be a number"",
  NOT(OR(
    AND(VALUE(B171)&gt;=1, VALUE(B171)&lt;=10),
    AND(VALUE(B171)&gt;=11, VALUE(B171)&lt;=90),
    AND(VALUE(B171)&gt;=91, VALUE(B171)&lt;=99),
    AND(VALUE(B171)&gt;=1001, VALUE(B171)&lt;=3999),
    AND(V"&amp;"ALUE(B171)&gt;=4001, VALUE(B171)&lt;=5999),
    AND(VALUE(B171)&gt;=7001, VALUE(B171)&lt;=7999)
  )), ""Error: Enter a Correct Item Number"",
  AND(
    VALUE(C171)&lt;&gt;0,
    OR(
      AND(
        OR(
          AND(VALUE(B171)&gt;=1001, VALUE(B171)&lt;=3999),
          AND("&amp;"VALUE(B171)&gt;=11, VALUE(B171)&lt;=60)
        ),
        NOT(AND(VALUE(C171)&gt;=11, VALUE(C171)&lt;=60))
      ),
      AND(
        AND(VALUE(B171)&gt;=4001, VALUE(B171)&lt;=5999),
        NOT(AND(VALUE(C171)&gt;=61, VALUE(C171)&lt;=90))
      ),
      AND(
        OR(
     "&amp;"     AND(VALUE(B171)&gt;=1, VALUE(B171)&lt;=10),
          AND(VALUE(B171)&gt;=91, VALUE(B171)&lt;=99),
          AND(VALUE(B171)&gt;=7001, VALUE(B171)&lt;=7999)
        ),
        NOT(AND(VALUE(C171)&gt;=11, VALUE(C171)&lt;=90))
      )
    )
  ), ""Error: Invalid Federation Nu"&amp;"mber for this Item"",
  TRUE, ""Valid""
)"),"")</f>
        <v/>
      </c>
    </row>
    <row r="172" ht="13.5" customHeight="1">
      <c r="A172" s="5">
        <v>17.0</v>
      </c>
      <c r="B172" s="17"/>
      <c r="C172" s="17"/>
      <c r="D172" s="5"/>
      <c r="E172" s="27"/>
      <c r="F172" s="27"/>
      <c r="G172" s="5"/>
      <c r="H172" s="5"/>
      <c r="I172" s="5"/>
      <c r="J172" s="5"/>
      <c r="K172" s="6"/>
      <c r="L172" s="6" t="str">
        <f>IFERROR(__xludf.DUMMYFUNCTION("IFS(
  AND(B172="""", C172=""""), """",
  B172="""", ""Error: Please enter the Item"",
  C172="""", ""Error: Please enter the Federation"",
  NOT(REGEXMATCH(TEXT(B172,""0""), ""^[0-9]+$"")), ""Error: Item must be a number"",
  NOT(REGEXMATCH(TEXT(C172,""0"&amp;"""), ""^[0-9]+$"")), ""Error: Federation must be a number"",
  NOT(OR(
    AND(VALUE(B172)&gt;=1, VALUE(B172)&lt;=10),
    AND(VALUE(B172)&gt;=11, VALUE(B172)&lt;=90),
    AND(VALUE(B172)&gt;=91, VALUE(B172)&lt;=99),
    AND(VALUE(B172)&gt;=1001, VALUE(B172)&lt;=3999),
    AND(V"&amp;"ALUE(B172)&gt;=4001, VALUE(B172)&lt;=5999),
    AND(VALUE(B172)&gt;=7001, VALUE(B172)&lt;=7999)
  )), ""Error: Enter a Correct Item Number"",
  AND(
    VALUE(C172)&lt;&gt;0,
    OR(
      AND(
        OR(
          AND(VALUE(B172)&gt;=1001, VALUE(B172)&lt;=3999),
          AND("&amp;"VALUE(B172)&gt;=11, VALUE(B172)&lt;=60)
        ),
        NOT(AND(VALUE(C172)&gt;=11, VALUE(C172)&lt;=60))
      ),
      AND(
        AND(VALUE(B172)&gt;=4001, VALUE(B172)&lt;=5999),
        NOT(AND(VALUE(C172)&gt;=61, VALUE(C172)&lt;=90))
      ),
      AND(
        OR(
     "&amp;"     AND(VALUE(B172)&gt;=1, VALUE(B172)&lt;=10),
          AND(VALUE(B172)&gt;=91, VALUE(B172)&lt;=99),
          AND(VALUE(B172)&gt;=7001, VALUE(B172)&lt;=7999)
        ),
        NOT(AND(VALUE(C172)&gt;=11, VALUE(C172)&lt;=90))
      )
    )
  ), ""Error: Invalid Federation Nu"&amp;"mber for this Item"",
  TRUE, ""Valid""
)"),"")</f>
        <v/>
      </c>
    </row>
    <row r="173" ht="13.5" customHeight="1">
      <c r="A173" s="5">
        <v>18.0</v>
      </c>
      <c r="B173" s="17"/>
      <c r="C173" s="17"/>
      <c r="D173" s="5"/>
      <c r="E173" s="27"/>
      <c r="F173" s="27"/>
      <c r="G173" s="5"/>
      <c r="H173" s="5"/>
      <c r="I173" s="5"/>
      <c r="J173" s="5"/>
      <c r="K173" s="6"/>
      <c r="L173" s="6" t="str">
        <f>IFERROR(__xludf.DUMMYFUNCTION("IFS(
  AND(B173="""", C173=""""), """",
  B173="""", ""Error: Please enter the Item"",
  C173="""", ""Error: Please enter the Federation"",
  NOT(REGEXMATCH(TEXT(B173,""0""), ""^[0-9]+$"")), ""Error: Item must be a number"",
  NOT(REGEXMATCH(TEXT(C173,""0"&amp;"""), ""^[0-9]+$"")), ""Error: Federation must be a number"",
  NOT(OR(
    AND(VALUE(B173)&gt;=1, VALUE(B173)&lt;=10),
    AND(VALUE(B173)&gt;=11, VALUE(B173)&lt;=90),
    AND(VALUE(B173)&gt;=91, VALUE(B173)&lt;=99),
    AND(VALUE(B173)&gt;=1001, VALUE(B173)&lt;=3999),
    AND(V"&amp;"ALUE(B173)&gt;=4001, VALUE(B173)&lt;=5999),
    AND(VALUE(B173)&gt;=7001, VALUE(B173)&lt;=7999)
  )), ""Error: Enter a Correct Item Number"",
  AND(
    VALUE(C173)&lt;&gt;0,
    OR(
      AND(
        OR(
          AND(VALUE(B173)&gt;=1001, VALUE(B173)&lt;=3999),
          AND("&amp;"VALUE(B173)&gt;=11, VALUE(B173)&lt;=60)
        ),
        NOT(AND(VALUE(C173)&gt;=11, VALUE(C173)&lt;=60))
      ),
      AND(
        AND(VALUE(B173)&gt;=4001, VALUE(B173)&lt;=5999),
        NOT(AND(VALUE(C173)&gt;=61, VALUE(C173)&lt;=90))
      ),
      AND(
        OR(
     "&amp;"     AND(VALUE(B173)&gt;=1, VALUE(B173)&lt;=10),
          AND(VALUE(B173)&gt;=91, VALUE(B173)&lt;=99),
          AND(VALUE(B173)&gt;=7001, VALUE(B173)&lt;=7999)
        ),
        NOT(AND(VALUE(C173)&gt;=11, VALUE(C173)&lt;=90))
      )
    )
  ), ""Error: Invalid Federation Nu"&amp;"mber for this Item"",
  TRUE, ""Valid""
)"),"")</f>
        <v/>
      </c>
    </row>
    <row r="174" ht="13.5" customHeight="1">
      <c r="A174" s="5">
        <v>19.0</v>
      </c>
      <c r="B174" s="17"/>
      <c r="C174" s="17"/>
      <c r="D174" s="5"/>
      <c r="E174" s="27"/>
      <c r="F174" s="27"/>
      <c r="G174" s="5"/>
      <c r="H174" s="5"/>
      <c r="I174" s="5"/>
      <c r="J174" s="5"/>
      <c r="K174" s="6"/>
      <c r="L174" s="6" t="str">
        <f>IFERROR(__xludf.DUMMYFUNCTION("IFS(
  AND(B174="""", C174=""""), """",
  B174="""", ""Error: Please enter the Item"",
  C174="""", ""Error: Please enter the Federation"",
  NOT(REGEXMATCH(TEXT(B174,""0""), ""^[0-9]+$"")), ""Error: Item must be a number"",
  NOT(REGEXMATCH(TEXT(C174,""0"&amp;"""), ""^[0-9]+$"")), ""Error: Federation must be a number"",
  NOT(OR(
    AND(VALUE(B174)&gt;=1, VALUE(B174)&lt;=10),
    AND(VALUE(B174)&gt;=11, VALUE(B174)&lt;=90),
    AND(VALUE(B174)&gt;=91, VALUE(B174)&lt;=99),
    AND(VALUE(B174)&gt;=1001, VALUE(B174)&lt;=3999),
    AND(V"&amp;"ALUE(B174)&gt;=4001, VALUE(B174)&lt;=5999),
    AND(VALUE(B174)&gt;=7001, VALUE(B174)&lt;=7999)
  )), ""Error: Enter a Correct Item Number"",
  AND(
    VALUE(C174)&lt;&gt;0,
    OR(
      AND(
        OR(
          AND(VALUE(B174)&gt;=1001, VALUE(B174)&lt;=3999),
          AND("&amp;"VALUE(B174)&gt;=11, VALUE(B174)&lt;=60)
        ),
        NOT(AND(VALUE(C174)&gt;=11, VALUE(C174)&lt;=60))
      ),
      AND(
        AND(VALUE(B174)&gt;=4001, VALUE(B174)&lt;=5999),
        NOT(AND(VALUE(C174)&gt;=61, VALUE(C174)&lt;=90))
      ),
      AND(
        OR(
     "&amp;"     AND(VALUE(B174)&gt;=1, VALUE(B174)&lt;=10),
          AND(VALUE(B174)&gt;=91, VALUE(B174)&lt;=99),
          AND(VALUE(B174)&gt;=7001, VALUE(B174)&lt;=7999)
        ),
        NOT(AND(VALUE(C174)&gt;=11, VALUE(C174)&lt;=90))
      )
    )
  ), ""Error: Invalid Federation Nu"&amp;"mber for this Item"",
  TRUE, ""Valid""
)"),"")</f>
        <v/>
      </c>
    </row>
    <row r="175" ht="13.5" customHeight="1">
      <c r="A175" s="5">
        <v>20.0</v>
      </c>
      <c r="B175" s="17"/>
      <c r="C175" s="17"/>
      <c r="D175" s="5"/>
      <c r="E175" s="27"/>
      <c r="F175" s="27"/>
      <c r="G175" s="5"/>
      <c r="H175" s="5"/>
      <c r="I175" s="5"/>
      <c r="J175" s="5"/>
      <c r="K175" s="6"/>
      <c r="L175" s="6" t="str">
        <f>IFERROR(__xludf.DUMMYFUNCTION("IFS(
  AND(B175="""", C175=""""), """",
  B175="""", ""Error: Please enter the Item"",
  C175="""", ""Error: Please enter the Federation"",
  NOT(REGEXMATCH(TEXT(B175,""0""), ""^[0-9]+$"")), ""Error: Item must be a number"",
  NOT(REGEXMATCH(TEXT(C175,""0"&amp;"""), ""^[0-9]+$"")), ""Error: Federation must be a number"",
  NOT(OR(
    AND(VALUE(B175)&gt;=1, VALUE(B175)&lt;=10),
    AND(VALUE(B175)&gt;=11, VALUE(B175)&lt;=90),
    AND(VALUE(B175)&gt;=91, VALUE(B175)&lt;=99),
    AND(VALUE(B175)&gt;=1001, VALUE(B175)&lt;=3999),
    AND(V"&amp;"ALUE(B175)&gt;=4001, VALUE(B175)&lt;=5999),
    AND(VALUE(B175)&gt;=7001, VALUE(B175)&lt;=7999)
  )), ""Error: Enter a Correct Item Number"",
  AND(
    VALUE(C175)&lt;&gt;0,
    OR(
      AND(
        OR(
          AND(VALUE(B175)&gt;=1001, VALUE(B175)&lt;=3999),
          AND("&amp;"VALUE(B175)&gt;=11, VALUE(B175)&lt;=60)
        ),
        NOT(AND(VALUE(C175)&gt;=11, VALUE(C175)&lt;=60))
      ),
      AND(
        AND(VALUE(B175)&gt;=4001, VALUE(B175)&lt;=5999),
        NOT(AND(VALUE(C175)&gt;=61, VALUE(C175)&lt;=90))
      ),
      AND(
        OR(
     "&amp;"     AND(VALUE(B175)&gt;=1, VALUE(B175)&lt;=10),
          AND(VALUE(B175)&gt;=91, VALUE(B175)&lt;=99),
          AND(VALUE(B175)&gt;=7001, VALUE(B175)&lt;=7999)
        ),
        NOT(AND(VALUE(C175)&gt;=11, VALUE(C175)&lt;=90))
      )
    )
  ), ""Error: Invalid Federation Nu"&amp;"mber for this Item"",
  TRUE, ""Valid""
)"),"")</f>
        <v/>
      </c>
    </row>
    <row r="176" ht="13.5" customHeight="1">
      <c r="A176" s="5">
        <v>21.0</v>
      </c>
      <c r="B176" s="17"/>
      <c r="C176" s="17"/>
      <c r="D176" s="5"/>
      <c r="E176" s="27"/>
      <c r="F176" s="27"/>
      <c r="G176" s="5"/>
      <c r="H176" s="5"/>
      <c r="I176" s="5"/>
      <c r="J176" s="5"/>
      <c r="K176" s="6"/>
      <c r="L176" s="6" t="str">
        <f>IFERROR(__xludf.DUMMYFUNCTION("IFS(
  AND(B176="""", C176=""""), """",
  B176="""", ""Error: Please enter the Item"",
  C176="""", ""Error: Please enter the Federation"",
  NOT(REGEXMATCH(TEXT(B176,""0""), ""^[0-9]+$"")), ""Error: Item must be a number"",
  NOT(REGEXMATCH(TEXT(C176,""0"&amp;"""), ""^[0-9]+$"")), ""Error: Federation must be a number"",
  NOT(OR(
    AND(VALUE(B176)&gt;=1, VALUE(B176)&lt;=10),
    AND(VALUE(B176)&gt;=11, VALUE(B176)&lt;=90),
    AND(VALUE(B176)&gt;=91, VALUE(B176)&lt;=99),
    AND(VALUE(B176)&gt;=1001, VALUE(B176)&lt;=3999),
    AND(V"&amp;"ALUE(B176)&gt;=4001, VALUE(B176)&lt;=5999),
    AND(VALUE(B176)&gt;=7001, VALUE(B176)&lt;=7999)
  )), ""Error: Enter a Correct Item Number"",
  AND(
    VALUE(C176)&lt;&gt;0,
    OR(
      AND(
        OR(
          AND(VALUE(B176)&gt;=1001, VALUE(B176)&lt;=3999),
          AND("&amp;"VALUE(B176)&gt;=11, VALUE(B176)&lt;=60)
        ),
        NOT(AND(VALUE(C176)&gt;=11, VALUE(C176)&lt;=60))
      ),
      AND(
        AND(VALUE(B176)&gt;=4001, VALUE(B176)&lt;=5999),
        NOT(AND(VALUE(C176)&gt;=61, VALUE(C176)&lt;=90))
      ),
      AND(
        OR(
     "&amp;"     AND(VALUE(B176)&gt;=1, VALUE(B176)&lt;=10),
          AND(VALUE(B176)&gt;=91, VALUE(B176)&lt;=99),
          AND(VALUE(B176)&gt;=7001, VALUE(B176)&lt;=7999)
        ),
        NOT(AND(VALUE(C176)&gt;=11, VALUE(C176)&lt;=90))
      )
    )
  ), ""Error: Invalid Federation Nu"&amp;"mber for this Item"",
  TRUE, ""Valid""
)"),"")</f>
        <v/>
      </c>
    </row>
    <row r="177" ht="13.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6"/>
      <c r="L177" s="6"/>
    </row>
    <row r="178" ht="13.5" customHeight="1">
      <c r="A178" s="13" t="s">
        <v>44</v>
      </c>
      <c r="B178" s="5"/>
      <c r="C178" s="5"/>
      <c r="D178" s="5"/>
      <c r="E178" s="5"/>
      <c r="F178" s="5"/>
      <c r="G178" s="5"/>
      <c r="H178" s="5"/>
      <c r="I178" s="5"/>
      <c r="J178" s="5"/>
      <c r="K178" s="6"/>
      <c r="L178" s="6"/>
    </row>
    <row r="179" ht="5.25" customHeight="1">
      <c r="A179" s="19"/>
      <c r="B179" s="5"/>
      <c r="C179" s="5"/>
      <c r="D179" s="5"/>
      <c r="E179" s="5"/>
      <c r="F179" s="5"/>
      <c r="G179" s="5"/>
      <c r="H179" s="5"/>
      <c r="I179" s="5"/>
      <c r="J179" s="5"/>
      <c r="K179" s="6"/>
      <c r="L179" s="6"/>
    </row>
    <row r="180" ht="13.5" customHeight="1">
      <c r="A180" s="5">
        <v>1.0</v>
      </c>
      <c r="B180" s="17"/>
      <c r="C180" s="17"/>
      <c r="D180" s="5"/>
      <c r="E180" s="5"/>
      <c r="F180" s="5"/>
      <c r="G180" s="5"/>
      <c r="H180" s="5"/>
      <c r="I180" s="5"/>
      <c r="J180" s="5"/>
      <c r="K180" s="6"/>
      <c r="L180" s="6" t="str">
        <f>IFERROR(__xludf.DUMMYFUNCTION("IFS(
  B180="""", """",
  NOT(REGEXMATCH(TEXT(B180,""0""), ""^[0-9]+$"")), ""Error: Fleet must be a number"",
  NOT(AND(VALUE(B180)&gt;=11, VALUE(B180)&lt;=60)), ""Error: Enter a Correct Fleet Number"",
  TRUE, ""Valid""
)"),"")</f>
        <v/>
      </c>
    </row>
    <row r="181" ht="13.5" customHeight="1">
      <c r="A181" s="5">
        <v>2.0</v>
      </c>
      <c r="B181" s="17"/>
      <c r="C181" s="17"/>
      <c r="D181" s="5"/>
      <c r="E181" s="5"/>
      <c r="F181" s="5"/>
      <c r="G181" s="5"/>
      <c r="H181" s="5"/>
      <c r="I181" s="5"/>
      <c r="J181" s="5"/>
      <c r="K181" s="6"/>
      <c r="L181" s="6" t="str">
        <f>IFERROR(__xludf.DUMMYFUNCTION("IFS(
  B181="""", """",
  NOT(REGEXMATCH(TEXT(B181,""0""), ""^[0-9]+$"")), ""Error: Fleet must be a number"",
  NOT(AND(VALUE(B181)&gt;=11, VALUE(B181)&lt;=60)), ""Error: Enter a Correct Fleet Number"",
  TRUE, ""Valid""
)"),"")</f>
        <v/>
      </c>
    </row>
    <row r="182" ht="13.5" customHeight="1">
      <c r="A182" s="5">
        <v>3.0</v>
      </c>
      <c r="B182" s="17"/>
      <c r="C182" s="17"/>
      <c r="D182" s="5"/>
      <c r="E182" s="5"/>
      <c r="F182" s="5"/>
      <c r="G182" s="5"/>
      <c r="H182" s="5"/>
      <c r="I182" s="5"/>
      <c r="J182" s="5"/>
      <c r="K182" s="6"/>
      <c r="L182" s="6" t="str">
        <f>IFERROR(__xludf.DUMMYFUNCTION("IFS(
  B182="""", """",
  NOT(REGEXMATCH(TEXT(B182,""0""), ""^[0-9]+$"")), ""Error: Fleet must be a number"",
  NOT(AND(VALUE(B182)&gt;=11, VALUE(B182)&lt;=60)), ""Error: Enter a Correct Fleet Number"",
  TRUE, ""Valid""
)"),"")</f>
        <v/>
      </c>
    </row>
    <row r="183" ht="13.5" customHeight="1">
      <c r="A183" s="5">
        <v>4.0</v>
      </c>
      <c r="B183" s="15"/>
      <c r="C183" s="17"/>
      <c r="D183" s="5"/>
      <c r="E183" s="5"/>
      <c r="F183" s="5"/>
      <c r="G183" s="5"/>
      <c r="H183" s="5"/>
      <c r="I183" s="5"/>
      <c r="J183" s="5"/>
      <c r="K183" s="6"/>
      <c r="L183" s="6" t="str">
        <f>IFERROR(__xludf.DUMMYFUNCTION("IFS(
  B183="""", """",
  NOT(REGEXMATCH(TEXT(B183,""0""), ""^[0-9]+$"")), ""Error: Fleet must be a number"",
  NOT(AND(VALUE(B183)&gt;=11, VALUE(B183)&lt;=60)), ""Error: Enter a Correct Fleet Number"",
  TRUE, ""Valid""
)"),"")</f>
        <v/>
      </c>
    </row>
    <row r="184" ht="13.5" customHeight="1">
      <c r="A184" s="5">
        <v>5.0</v>
      </c>
      <c r="B184" s="17"/>
      <c r="C184" s="17"/>
      <c r="D184" s="5"/>
      <c r="E184" s="5"/>
      <c r="F184" s="5"/>
      <c r="G184" s="5"/>
      <c r="H184" s="5"/>
      <c r="I184" s="5"/>
      <c r="J184" s="5"/>
      <c r="K184" s="6"/>
      <c r="L184" s="6" t="str">
        <f>IFERROR(__xludf.DUMMYFUNCTION("IFS(
  B184="""", """",
  NOT(REGEXMATCH(TEXT(B184,""0""), ""^[0-9]+$"")), ""Error: Fleet must be a number"",
  NOT(AND(VALUE(B184)&gt;=11, VALUE(B184)&lt;=60)), ""Error: Enter a Correct Fleet Number"",
  TRUE, ""Valid""
)"),"")</f>
        <v/>
      </c>
    </row>
    <row r="185" ht="13.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6"/>
      <c r="L185" s="6"/>
    </row>
    <row r="186" ht="13.5" customHeight="1">
      <c r="A186" s="13" t="s">
        <v>45</v>
      </c>
      <c r="B186" s="5"/>
      <c r="C186" s="5"/>
      <c r="D186" s="5"/>
      <c r="E186" s="5"/>
      <c r="F186" s="5"/>
      <c r="G186" s="5"/>
      <c r="H186" s="5"/>
      <c r="I186" s="5"/>
      <c r="J186" s="5"/>
      <c r="K186" s="6"/>
      <c r="L186" s="6"/>
    </row>
    <row r="187" ht="13.5" customHeight="1">
      <c r="A187" s="5"/>
      <c r="B187" s="5" t="s">
        <v>46</v>
      </c>
      <c r="C187" s="5" t="s">
        <v>47</v>
      </c>
      <c r="D187" s="5" t="s">
        <v>47</v>
      </c>
      <c r="E187" s="5" t="s">
        <v>47</v>
      </c>
      <c r="F187" s="5" t="s">
        <v>47</v>
      </c>
      <c r="G187" s="5" t="s">
        <v>47</v>
      </c>
      <c r="H187" s="5"/>
      <c r="I187" s="5"/>
      <c r="J187" s="5"/>
      <c r="K187" s="6"/>
      <c r="L187" s="6"/>
    </row>
    <row r="188" ht="13.5" customHeight="1">
      <c r="A188" s="5">
        <v>1.0</v>
      </c>
      <c r="B188" s="15"/>
      <c r="C188" s="15" t="s">
        <v>48</v>
      </c>
      <c r="D188" s="15" t="s">
        <v>48</v>
      </c>
      <c r="E188" s="15" t="s">
        <v>48</v>
      </c>
      <c r="F188" s="15" t="s">
        <v>48</v>
      </c>
      <c r="G188" s="15" t="s">
        <v>48</v>
      </c>
      <c r="H188" s="5"/>
      <c r="I188" s="5"/>
      <c r="J188" s="5"/>
      <c r="K188" s="6"/>
      <c r="L188" s="6" t="str">
        <f>IFERROR(__xludf.DUMMYFUNCTION("IF(AND(B188="""",C188=""-"",D188=""-"",E188=""-"",F188=""-"",G188=""-""), """",
  IF(B188="""", ""Error: Please enter the Fleet"",
    IF(AND(C188=""-"",D188=""-"",E188=""-"",F188=""-"",G188=""-""), ""Warning: If no country is specified, this fleet will b"&amp;"e taken off of Blockade duty"",
      IF(NOT(REGEXMATCH(TEXT(B188,""0""), ""^[0-9]+$"")), ""Error: Fleet must be a number"",
        IF(NOT(AND(VALUE(B188)&gt;=11,VALUE(B188)&lt;=60)), ""Error: Enter a Correct Fleet Number"",
          IF(AND(C188&lt;&gt;"""",NOT(REG"&amp;"EXMATCH(C188,""^[-ABDEFGHIKMNPRSTW0]$""))), ""Error: State 1 is not a valid Country. Choose from 'ABDEFGHIKMNPRSTW'"",
            IF(AND(D188&lt;&gt;"""",NOT(REGEXMATCH(D188,""^[-ABDEFGHIKMNPRSTW]$""))), ""Error: State 2 is not a valid Country. Choose from 'AB"&amp;"DEFGHIKMNPRSTW'"",
              IF(AND(E188&lt;&gt;"""",NOT(REGEXMATCH(E188,""^[-ABDEFGHIKMNPRSTW]$""))), ""Error: State 3 is not a valid Country. Choose from 'ABDEFGHIKMNPRSTW'"",
                IF(AND(F188&lt;&gt;"""",NOT(REGEXMATCH(F188,""^[-ABDEFGHIKMNPRSTW]$"""&amp;"))), ""Error: State 4 is not a valid Country. Choose from 'ABDEFGHIKMNPRSTW'"",
                  IF(AND(G188&lt;&gt;"""",NOT(REGEXMATCH(G188,""^[-ABDEFGHIKMNPRSTW]$""))), ""Error: State 5 is not a valid Country. Choose from 'ABDEFGHIKMNPRSTW'"",
              "&amp;"      ""Valid""))))))))))"),"")</f>
        <v/>
      </c>
    </row>
    <row r="189" ht="13.5" customHeight="1">
      <c r="A189" s="5">
        <v>2.0</v>
      </c>
      <c r="B189" s="15"/>
      <c r="C189" s="15" t="s">
        <v>48</v>
      </c>
      <c r="D189" s="15" t="s">
        <v>48</v>
      </c>
      <c r="E189" s="15" t="s">
        <v>48</v>
      </c>
      <c r="F189" s="15" t="s">
        <v>48</v>
      </c>
      <c r="G189" s="15" t="s">
        <v>48</v>
      </c>
      <c r="H189" s="5"/>
      <c r="I189" s="5"/>
      <c r="J189" s="5"/>
      <c r="K189" s="6"/>
      <c r="L189" s="6" t="str">
        <f>IFERROR(__xludf.DUMMYFUNCTION("IF(AND(B189="""",C189=""-"",D189=""-"",E189=""-"",F189=""-"",G189=""-""), """",
  IF(B189="""", ""Error: Please enter the Fleet"",
    IF(AND(C189=""-"",D189=""-"",E189=""-"",F189=""-"",G189=""-""), ""Warning: If no country is specified, this fleet will b"&amp;"e taken off of Blockade duty"",
      IF(NOT(REGEXMATCH(TEXT(B189,""0""), ""^[0-9]+$"")), ""Error: Fleet must be a number"",
        IF(NOT(AND(VALUE(B189)&gt;=11,VALUE(B189)&lt;=60)), ""Error: Enter a Correct Fleet Number"",
          IF(AND(C189&lt;&gt;"""",NOT(REG"&amp;"EXMATCH(C189,""^[-ABDEFGHIKMNPRSTW0]$""))), ""Error: State 1 is not a valid Country. Choose from 'ABDEFGHIKMNPRSTW'"",
            IF(AND(D189&lt;&gt;"""",NOT(REGEXMATCH(D189,""^[-ABDEFGHIKMNPRSTW]$""))), ""Error: State 2 is not a valid Country. Choose from 'AB"&amp;"DEFGHIKMNPRSTW'"",
              IF(AND(E189&lt;&gt;"""",NOT(REGEXMATCH(E189,""^[-ABDEFGHIKMNPRSTW]$""))), ""Error: State 3 is not a valid Country. Choose from 'ABDEFGHIKMNPRSTW'"",
                IF(AND(F189&lt;&gt;"""",NOT(REGEXMATCH(F189,""^[-ABDEFGHIKMNPRSTW]$"""&amp;"))), ""Error: State 4 is not a valid Country. Choose from 'ABDEFGHIKMNPRSTW'"",
                  IF(AND(G189&lt;&gt;"""",NOT(REGEXMATCH(G189,""^[-ABDEFGHIKMNPRSTW]$""))), ""Error: State 5 is not a valid Country. Choose from 'ABDEFGHIKMNPRSTW'"",
              "&amp;"      ""Valid""))))))))))"),"")</f>
        <v/>
      </c>
    </row>
    <row r="190" ht="13.5" customHeight="1">
      <c r="A190" s="5">
        <v>3.0</v>
      </c>
      <c r="B190" s="17"/>
      <c r="C190" s="15" t="s">
        <v>48</v>
      </c>
      <c r="D190" s="15" t="s">
        <v>48</v>
      </c>
      <c r="E190" s="15" t="s">
        <v>48</v>
      </c>
      <c r="F190" s="15" t="s">
        <v>48</v>
      </c>
      <c r="G190" s="15" t="s">
        <v>48</v>
      </c>
      <c r="H190" s="5"/>
      <c r="I190" s="5"/>
      <c r="J190" s="5"/>
      <c r="K190" s="6"/>
      <c r="L190" s="6" t="str">
        <f>IFERROR(__xludf.DUMMYFUNCTION("IF(AND(B190="""",C190=""-"",D190=""-"",E190=""-"",F190=""-"",G190=""-""), """",
  IF(B190="""", ""Error: Please enter the Fleet"",
    IF(AND(C190=""-"",D190=""-"",E190=""-"",F190=""-"",G190=""-""), ""Warning: If no country is specified, this fleet will b"&amp;"e taken off of Blockade duty"",
      IF(NOT(REGEXMATCH(TEXT(B190,""0""), ""^[0-9]+$"")), ""Error: Fleet must be a number"",
        IF(NOT(AND(VALUE(B190)&gt;=11,VALUE(B190)&lt;=60)), ""Error: Enter a Correct Fleet Number"",
          IF(AND(C190&lt;&gt;"""",NOT(REG"&amp;"EXMATCH(C190,""^[-ABDEFGHIKMNPRSTW0]$""))), ""Error: State 1 is not a valid Country. Choose from 'ABDEFGHIKMNPRSTW'"",
            IF(AND(D190&lt;&gt;"""",NOT(REGEXMATCH(D190,""^[-ABDEFGHIKMNPRSTW]$""))), ""Error: State 2 is not a valid Country. Choose from 'AB"&amp;"DEFGHIKMNPRSTW'"",
              IF(AND(E190&lt;&gt;"""",NOT(REGEXMATCH(E190,""^[-ABDEFGHIKMNPRSTW]$""))), ""Error: State 3 is not a valid Country. Choose from 'ABDEFGHIKMNPRSTW'"",
                IF(AND(F190&lt;&gt;"""",NOT(REGEXMATCH(F190,""^[-ABDEFGHIKMNPRSTW]$"""&amp;"))), ""Error: State 4 is not a valid Country. Choose from 'ABDEFGHIKMNPRSTW'"",
                  IF(AND(G190&lt;&gt;"""",NOT(REGEXMATCH(G190,""^[-ABDEFGHIKMNPRSTW]$""))), ""Error: State 5 is not a valid Country. Choose from 'ABDEFGHIKMNPRSTW'"",
              "&amp;"      ""Valid""))))))))))"),"")</f>
        <v/>
      </c>
    </row>
    <row r="191" ht="13.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6"/>
      <c r="L191" s="6"/>
    </row>
    <row r="192" ht="13.5" customHeight="1">
      <c r="A192" s="13" t="s">
        <v>49</v>
      </c>
      <c r="B192" s="5"/>
      <c r="C192" s="5"/>
      <c r="D192" s="5"/>
      <c r="E192" s="5"/>
      <c r="F192" s="5"/>
      <c r="G192" s="5"/>
      <c r="H192" s="5"/>
      <c r="I192" s="5"/>
      <c r="J192" s="5"/>
      <c r="K192" s="6"/>
      <c r="L192" s="6"/>
    </row>
    <row r="193" ht="13.5" customHeight="1">
      <c r="A193" s="5"/>
      <c r="B193" s="5" t="s">
        <v>50</v>
      </c>
      <c r="C193" s="5" t="s">
        <v>51</v>
      </c>
      <c r="D193" s="5" t="s">
        <v>52</v>
      </c>
      <c r="E193" s="5" t="s">
        <v>53</v>
      </c>
      <c r="F193" s="5"/>
      <c r="G193" s="5"/>
      <c r="H193" s="5"/>
      <c r="I193" s="5"/>
      <c r="J193" s="5"/>
      <c r="K193" s="6"/>
      <c r="L193" s="6"/>
    </row>
    <row r="194" ht="13.5" customHeight="1">
      <c r="A194" s="5">
        <v>1.0</v>
      </c>
      <c r="B194" s="17"/>
      <c r="C194" s="17"/>
      <c r="D194" s="17"/>
      <c r="E194" s="17"/>
      <c r="F194" s="5"/>
      <c r="G194" s="5"/>
      <c r="H194" s="5"/>
      <c r="I194" s="5"/>
      <c r="J194" s="5"/>
      <c r="K194" s="6"/>
      <c r="L194" s="6" t="str">
        <f>IFERROR(__xludf.DUMMYFUNCTION("IFS(
  AND(B194="""",C194="""",D194="""",E194=""""), """",
  B194="""", ""Error: Please enter the Goods"",
  C194="""", ""Error: Please enter the Quantity"",
  D194="""", ""Error: Please enter the Source"",
  E194="""", ""Error: Please enter the Destinati"&amp;"on"",
  AND(
    UPPER(B194)&lt;&gt;""A"",
    NOT(REGEXMATCH(TEXT(B194,""0""), ""^(10|11|13|16|18|19|20|21|22|23|24|29|30)$""))
  ), ""Error: Goods must be one of the following '10 (Money), 11, 13, 16, 18, 19, 20, 21, 22, 23, 24, 29, 30' or 'A'"",
  AND(
    U"&amp;"PPER(B194)&lt;&gt;""A"",
    NOT(REGEXMATCH(TEXT(C194,""0""), ""^[0-9]+$""))
  ), ""Error: Quantity must be a number"",
  AND(
    UPPER(B194)&lt;&gt;""A"",
    VALUE(C194)&lt;=0
  ), ""Error: Quantity must be positive"",
  AND(
    UPPER(B194)&lt;&gt;""A"",
    TEXT(B194,""0"&amp;""")=""10"",
    VALUE(C194)&gt;99999999
  ), ""Error: Money quantity must not exceed 99999999"",
  AND(
    UPPER(B194)&lt;&gt;""A"",
    TEXT(B194,""0"")&lt;&gt;""10"",
    VALUE(C194)&gt;500000
  ), ""Error: Quantity must not exceed 500000"",
  NOT(REGEXMATCH(TEXT(D194,"&amp;"""0""), ""^[0-9]+$"")), ""Error: Source must be a number"",
  NOT(AND(
    VALUE(D194)&gt;0,
    OR(
      AND(VALUE(D194)&gt;=1, VALUE(D194)&lt;=3),
      AND(VALUE(D194)&gt;=101, VALUE(D194)&lt;=200),
      AND(VALUE(D194)&gt;=201, VALUE(D194)&lt;=1000),
      AND(VALUE(D19"&amp;"4)&gt;=1001, VALUE(D194)&lt;=3000),
      AND(VALUE(D194)&gt;=7001, VALUE(D194)&lt;=8000)
    )
  )), ""Error: Source must be National Warehouse, Trade City, Depot, Ship or Baggage Train"",
  NOT(REGEXMATCH(TEXT(E194,""0""), ""^[0-9]+$"")), ""Error: Destination must "&amp;"be a number"",
  NOT(AND(
    VALUE(E194)&gt;0,
    OR(
      AND(VALUE(E194)&gt;=1, VALUE(E194)&lt;=3),
      AND(VALUE(E194)&gt;=101, VALUE(E194)&lt;=200),
      AND(VALUE(E194)&gt;=201, VALUE(E194)&lt;=1000),
      AND(VALUE(E194)&gt;=1001, VALUE(E194)&lt;=3000),
      AND(VALUE"&amp;"(E194)&gt;=7001, VALUE(E194)&lt;=8000)
    )
  )), ""Error: Destination must be National Warehouse, Trade City, Depot, Ship or Baggage Train"",
  TRUE, ""Valid""
)"),"")</f>
        <v/>
      </c>
    </row>
    <row r="195" ht="13.5" customHeight="1">
      <c r="A195" s="5">
        <v>2.0</v>
      </c>
      <c r="B195" s="17"/>
      <c r="C195" s="17"/>
      <c r="D195" s="17"/>
      <c r="E195" s="17"/>
      <c r="F195" s="5"/>
      <c r="G195" s="5"/>
      <c r="H195" s="5"/>
      <c r="I195" s="5"/>
      <c r="J195" s="5"/>
      <c r="K195" s="6"/>
      <c r="L195" s="6" t="str">
        <f>IFERROR(__xludf.DUMMYFUNCTION("IFS(
  AND(B195="""",C195="""",D195="""",E195=""""), """",
  B195="""", ""Error: Please enter the Goods"",
  C195="""", ""Error: Please enter the Quantity"",
  D195="""", ""Error: Please enter the Source"",
  E195="""", ""Error: Please enter the Destinati"&amp;"on"",
  AND(
    UPPER(B195)&lt;&gt;""A"",
    NOT(REGEXMATCH(TEXT(B195,""0""), ""^(10|11|13|16|18|19|20|21|22|23|24|29|30)$""))
  ), ""Error: Goods must be one of the following '10 (Money), 11, 13, 16, 18, 19, 20, 21, 22, 23, 24, 29, 30' or 'A'"",
  AND(
    U"&amp;"PPER(B195)&lt;&gt;""A"",
    NOT(REGEXMATCH(TEXT(C195,""0""), ""^[0-9]+$""))
  ), ""Error: Quantity must be a number"",
  AND(
    UPPER(B195)&lt;&gt;""A"",
    VALUE(C195)&lt;=0
  ), ""Error: Quantity must be positive"",
  AND(
    UPPER(B195)&lt;&gt;""A"",
    TEXT(B195,""0"&amp;""")=""10"",
    VALUE(C195)&gt;99999999
  ), ""Error: Money quantity must not exceed 99999999"",
  AND(
    UPPER(B195)&lt;&gt;""A"",
    TEXT(B195,""0"")&lt;&gt;""10"",
    VALUE(C195)&gt;500000
  ), ""Error: Quantity must not exceed 500000"",
  NOT(REGEXMATCH(TEXT(D195,"&amp;"""0""), ""^[0-9]+$"")), ""Error: Source must be a number"",
  NOT(AND(
    VALUE(D195)&gt;0,
    OR(
      AND(VALUE(D195)&gt;=1, VALUE(D195)&lt;=3),
      AND(VALUE(D195)&gt;=101, VALUE(D195)&lt;=200),
      AND(VALUE(D195)&gt;=201, VALUE(D195)&lt;=1000),
      AND(VALUE(D19"&amp;"5)&gt;=1001, VALUE(D195)&lt;=3000),
      AND(VALUE(D195)&gt;=7001, VALUE(D195)&lt;=8000)
    )
  )), ""Error: Source must be National Warehouse, Trade City, Depot, Ship or Baggage Train"",
  NOT(REGEXMATCH(TEXT(E195,""0""), ""^[0-9]+$"")), ""Error: Destination must "&amp;"be a number"",
  NOT(AND(
    VALUE(E195)&gt;0,
    OR(
      AND(VALUE(E195)&gt;=1, VALUE(E195)&lt;=3),
      AND(VALUE(E195)&gt;=101, VALUE(E195)&lt;=200),
      AND(VALUE(E195)&gt;=201, VALUE(E195)&lt;=1000),
      AND(VALUE(E195)&gt;=1001, VALUE(E195)&lt;=3000),
      AND(VALUE"&amp;"(E195)&gt;=7001, VALUE(E195)&lt;=8000)
    )
  )), ""Error: Destination must be National Warehouse, Trade City, Depot, Ship or Baggage Train"",
  TRUE, ""Valid""
)"),"")</f>
        <v/>
      </c>
    </row>
    <row r="196" ht="13.5" customHeight="1">
      <c r="A196" s="5">
        <v>3.0</v>
      </c>
      <c r="B196" s="15"/>
      <c r="C196" s="15"/>
      <c r="D196" s="17"/>
      <c r="E196" s="17"/>
      <c r="F196" s="5"/>
      <c r="G196" s="5"/>
      <c r="H196" s="5"/>
      <c r="I196" s="5"/>
      <c r="J196" s="5"/>
      <c r="K196" s="6"/>
      <c r="L196" s="6" t="str">
        <f>IFERROR(__xludf.DUMMYFUNCTION("IFS(
  AND(B196="""",C196="""",D196="""",E196=""""), """",
  B196="""", ""Error: Please enter the Goods"",
  C196="""", ""Error: Please enter the Quantity"",
  D196="""", ""Error: Please enter the Source"",
  E196="""", ""Error: Please enter the Destinati"&amp;"on"",
  AND(
    UPPER(B196)&lt;&gt;""A"",
    NOT(REGEXMATCH(TEXT(B196,""0""), ""^(10|11|13|16|18|19|20|21|22|23|24|29|30)$""))
  ), ""Error: Goods must be one of the following '10 (Money), 11, 13, 16, 18, 19, 20, 21, 22, 23, 24, 29, 30' or 'A'"",
  AND(
    U"&amp;"PPER(B196)&lt;&gt;""A"",
    NOT(REGEXMATCH(TEXT(C196,""0""), ""^[0-9]+$""))
  ), ""Error: Quantity must be a number"",
  AND(
    UPPER(B196)&lt;&gt;""A"",
    VALUE(C196)&lt;=0
  ), ""Error: Quantity must be positive"",
  AND(
    UPPER(B196)&lt;&gt;""A"",
    TEXT(B196,""0"&amp;""")=""10"",
    VALUE(C196)&gt;99999999
  ), ""Error: Money quantity must not exceed 99999999"",
  AND(
    UPPER(B196)&lt;&gt;""A"",
    TEXT(B196,""0"")&lt;&gt;""10"",
    VALUE(C196)&gt;500000
  ), ""Error: Quantity must not exceed 500000"",
  NOT(REGEXMATCH(TEXT(D196,"&amp;"""0""), ""^[0-9]+$"")), ""Error: Source must be a number"",
  NOT(AND(
    VALUE(D196)&gt;0,
    OR(
      AND(VALUE(D196)&gt;=1, VALUE(D196)&lt;=3),
      AND(VALUE(D196)&gt;=101, VALUE(D196)&lt;=200),
      AND(VALUE(D196)&gt;=201, VALUE(D196)&lt;=1000),
      AND(VALUE(D19"&amp;"6)&gt;=1001, VALUE(D196)&lt;=3000),
      AND(VALUE(D196)&gt;=7001, VALUE(D196)&lt;=8000)
    )
  )), ""Error: Source must be National Warehouse, Trade City, Depot, Ship or Baggage Train"",
  NOT(REGEXMATCH(TEXT(E196,""0""), ""^[0-9]+$"")), ""Error: Destination must "&amp;"be a number"",
  NOT(AND(
    VALUE(E196)&gt;0,
    OR(
      AND(VALUE(E196)&gt;=1, VALUE(E196)&lt;=3),
      AND(VALUE(E196)&gt;=101, VALUE(E196)&lt;=200),
      AND(VALUE(E196)&gt;=201, VALUE(E196)&lt;=1000),
      AND(VALUE(E196)&gt;=1001, VALUE(E196)&lt;=3000),
      AND(VALUE"&amp;"(E196)&gt;=7001, VALUE(E196)&lt;=8000)
    )
  )), ""Error: Destination must be National Warehouse, Trade City, Depot, Ship or Baggage Train"",
  TRUE, ""Valid""
)"),"")</f>
        <v/>
      </c>
    </row>
    <row r="197" ht="13.5" customHeight="1">
      <c r="A197" s="5">
        <v>4.0</v>
      </c>
      <c r="B197" s="17"/>
      <c r="C197" s="17"/>
      <c r="D197" s="17"/>
      <c r="E197" s="17"/>
      <c r="F197" s="5"/>
      <c r="G197" s="5"/>
      <c r="H197" s="5"/>
      <c r="I197" s="5"/>
      <c r="J197" s="5"/>
      <c r="K197" s="6"/>
      <c r="L197" s="6" t="str">
        <f>IFERROR(__xludf.DUMMYFUNCTION("IFS(
  AND(B197="""",C197="""",D197="""",E197=""""), """",
  B197="""", ""Error: Please enter the Goods"",
  C197="""", ""Error: Please enter the Quantity"",
  D197="""", ""Error: Please enter the Source"",
  E197="""", ""Error: Please enter the Destinati"&amp;"on"",
  AND(
    UPPER(B197)&lt;&gt;""A"",
    NOT(REGEXMATCH(TEXT(B197,""0""), ""^(10|11|13|16|18|19|20|21|22|23|24|29|30)$""))
  ), ""Error: Goods must be one of the following '10 (Money), 11, 13, 16, 18, 19, 20, 21, 22, 23, 24, 29, 30' or 'A'"",
  AND(
    U"&amp;"PPER(B197)&lt;&gt;""A"",
    NOT(REGEXMATCH(TEXT(C197,""0""), ""^[0-9]+$""))
  ), ""Error: Quantity must be a number"",
  AND(
    UPPER(B197)&lt;&gt;""A"",
    VALUE(C197)&lt;=0
  ), ""Error: Quantity must be positive"",
  AND(
    UPPER(B197)&lt;&gt;""A"",
    TEXT(B197,""0"&amp;""")=""10"",
    VALUE(C197)&gt;99999999
  ), ""Error: Money quantity must not exceed 99999999"",
  AND(
    UPPER(B197)&lt;&gt;""A"",
    TEXT(B197,""0"")&lt;&gt;""10"",
    VALUE(C197)&gt;500000
  ), ""Error: Quantity must not exceed 500000"",
  NOT(REGEXMATCH(TEXT(D197,"&amp;"""0""), ""^[0-9]+$"")), ""Error: Source must be a number"",
  NOT(AND(
    VALUE(D197)&gt;0,
    OR(
      AND(VALUE(D197)&gt;=1, VALUE(D197)&lt;=3),
      AND(VALUE(D197)&gt;=101, VALUE(D197)&lt;=200),
      AND(VALUE(D197)&gt;=201, VALUE(D197)&lt;=1000),
      AND(VALUE(D19"&amp;"7)&gt;=1001, VALUE(D197)&lt;=3000),
      AND(VALUE(D197)&gt;=7001, VALUE(D197)&lt;=8000)
    )
  )), ""Error: Source must be National Warehouse, Trade City, Depot, Ship or Baggage Train"",
  NOT(REGEXMATCH(TEXT(E197,""0""), ""^[0-9]+$"")), ""Error: Destination must "&amp;"be a number"",
  NOT(AND(
    VALUE(E197)&gt;0,
    OR(
      AND(VALUE(E197)&gt;=1, VALUE(E197)&lt;=3),
      AND(VALUE(E197)&gt;=101, VALUE(E197)&lt;=200),
      AND(VALUE(E197)&gt;=201, VALUE(E197)&lt;=1000),
      AND(VALUE(E197)&gt;=1001, VALUE(E197)&lt;=3000),
      AND(VALUE"&amp;"(E197)&gt;=7001, VALUE(E197)&lt;=8000)
    )
  )), ""Error: Destination must be National Warehouse, Trade City, Depot, Ship or Baggage Train"",
  TRUE, ""Valid""
)"),"")</f>
        <v/>
      </c>
    </row>
    <row r="198" ht="13.5" customHeight="1">
      <c r="A198" s="5">
        <v>5.0</v>
      </c>
      <c r="B198" s="17"/>
      <c r="C198" s="17"/>
      <c r="D198" s="17"/>
      <c r="E198" s="17"/>
      <c r="F198" s="5"/>
      <c r="G198" s="5"/>
      <c r="H198" s="5"/>
      <c r="I198" s="5"/>
      <c r="J198" s="5"/>
      <c r="K198" s="6"/>
      <c r="L198" s="6" t="str">
        <f>IFERROR(__xludf.DUMMYFUNCTION("IFS(
  AND(B198="""",C198="""",D198="""",E198=""""), """",
  B198="""", ""Error: Please enter the Goods"",
  C198="""", ""Error: Please enter the Quantity"",
  D198="""", ""Error: Please enter the Source"",
  E198="""", ""Error: Please enter the Destinati"&amp;"on"",
  AND(
    UPPER(B198)&lt;&gt;""A"",
    NOT(REGEXMATCH(TEXT(B198,""0""), ""^(10|11|13|16|18|19|20|21|22|23|24|29|30)$""))
  ), ""Error: Goods must be one of the following '10 (Money), 11, 13, 16, 18, 19, 20, 21, 22, 23, 24, 29, 30' or 'A'"",
  AND(
    U"&amp;"PPER(B198)&lt;&gt;""A"",
    NOT(REGEXMATCH(TEXT(C198,""0""), ""^[0-9]+$""))
  ), ""Error: Quantity must be a number"",
  AND(
    UPPER(B198)&lt;&gt;""A"",
    VALUE(C198)&lt;=0
  ), ""Error: Quantity must be positive"",
  AND(
    UPPER(B198)&lt;&gt;""A"",
    TEXT(B198,""0"&amp;""")=""10"",
    VALUE(C198)&gt;99999999
  ), ""Error: Money quantity must not exceed 99999999"",
  AND(
    UPPER(B198)&lt;&gt;""A"",
    TEXT(B198,""0"")&lt;&gt;""10"",
    VALUE(C198)&gt;500000
  ), ""Error: Quantity must not exceed 500000"",
  NOT(REGEXMATCH(TEXT(D198,"&amp;"""0""), ""^[0-9]+$"")), ""Error: Source must be a number"",
  NOT(AND(
    VALUE(D198)&gt;0,
    OR(
      AND(VALUE(D198)&gt;=1, VALUE(D198)&lt;=3),
      AND(VALUE(D198)&gt;=101, VALUE(D198)&lt;=200),
      AND(VALUE(D198)&gt;=201, VALUE(D198)&lt;=1000),
      AND(VALUE(D19"&amp;"8)&gt;=1001, VALUE(D198)&lt;=3000),
      AND(VALUE(D198)&gt;=7001, VALUE(D198)&lt;=8000)
    )
  )), ""Error: Source must be National Warehouse, Trade City, Depot, Ship or Baggage Train"",
  NOT(REGEXMATCH(TEXT(E198,""0""), ""^[0-9]+$"")), ""Error: Destination must "&amp;"be a number"",
  NOT(AND(
    VALUE(E198)&gt;0,
    OR(
      AND(VALUE(E198)&gt;=1, VALUE(E198)&lt;=3),
      AND(VALUE(E198)&gt;=101, VALUE(E198)&lt;=200),
      AND(VALUE(E198)&gt;=201, VALUE(E198)&lt;=1000),
      AND(VALUE(E198)&gt;=1001, VALUE(E198)&lt;=3000),
      AND(VALUE"&amp;"(E198)&gt;=7001, VALUE(E198)&lt;=8000)
    )
  )), ""Error: Destination must be National Warehouse, Trade City, Depot, Ship or Baggage Train"",
  TRUE, ""Valid""
)"),"")</f>
        <v/>
      </c>
    </row>
    <row r="199" ht="13.5" customHeight="1">
      <c r="A199" s="5">
        <v>6.0</v>
      </c>
      <c r="B199" s="17"/>
      <c r="C199" s="17"/>
      <c r="D199" s="17"/>
      <c r="E199" s="17"/>
      <c r="F199" s="5"/>
      <c r="G199" s="5"/>
      <c r="H199" s="5"/>
      <c r="I199" s="5"/>
      <c r="J199" s="5"/>
      <c r="K199" s="6"/>
      <c r="L199" s="6" t="str">
        <f>IFERROR(__xludf.DUMMYFUNCTION("IFS(
  AND(B199="""",C199="""",D199="""",E199=""""), """",
  B199="""", ""Error: Please enter the Goods"",
  C199="""", ""Error: Please enter the Quantity"",
  D199="""", ""Error: Please enter the Source"",
  E199="""", ""Error: Please enter the Destinati"&amp;"on"",
  AND(
    UPPER(B199)&lt;&gt;""A"",
    NOT(REGEXMATCH(TEXT(B199,""0""), ""^(10|11|13|16|18|19|20|21|22|23|24|29|30)$""))
  ), ""Error: Goods must be one of the following '10 (Money), 11, 13, 16, 18, 19, 20, 21, 22, 23, 24, 29, 30' or 'A'"",
  AND(
    U"&amp;"PPER(B199)&lt;&gt;""A"",
    NOT(REGEXMATCH(TEXT(C199,""0""), ""^[0-9]+$""))
  ), ""Error: Quantity must be a number"",
  AND(
    UPPER(B199)&lt;&gt;""A"",
    VALUE(C199)&lt;=0
  ), ""Error: Quantity must be positive"",
  AND(
    UPPER(B199)&lt;&gt;""A"",
    TEXT(B199,""0"&amp;""")=""10"",
    VALUE(C199)&gt;99999999
  ), ""Error: Money quantity must not exceed 99999999"",
  AND(
    UPPER(B199)&lt;&gt;""A"",
    TEXT(B199,""0"")&lt;&gt;""10"",
    VALUE(C199)&gt;500000
  ), ""Error: Quantity must not exceed 500000"",
  NOT(REGEXMATCH(TEXT(D199,"&amp;"""0""), ""^[0-9]+$"")), ""Error: Source must be a number"",
  NOT(AND(
    VALUE(D199)&gt;0,
    OR(
      AND(VALUE(D199)&gt;=1, VALUE(D199)&lt;=3),
      AND(VALUE(D199)&gt;=101, VALUE(D199)&lt;=200),
      AND(VALUE(D199)&gt;=201, VALUE(D199)&lt;=1000),
      AND(VALUE(D19"&amp;"9)&gt;=1001, VALUE(D199)&lt;=3000),
      AND(VALUE(D199)&gt;=7001, VALUE(D199)&lt;=8000)
    )
  )), ""Error: Source must be National Warehouse, Trade City, Depot, Ship or Baggage Train"",
  NOT(REGEXMATCH(TEXT(E199,""0""), ""^[0-9]+$"")), ""Error: Destination must "&amp;"be a number"",
  NOT(AND(
    VALUE(E199)&gt;0,
    OR(
      AND(VALUE(E199)&gt;=1, VALUE(E199)&lt;=3),
      AND(VALUE(E199)&gt;=101, VALUE(E199)&lt;=200),
      AND(VALUE(E199)&gt;=201, VALUE(E199)&lt;=1000),
      AND(VALUE(E199)&gt;=1001, VALUE(E199)&lt;=3000),
      AND(VALUE"&amp;"(E199)&gt;=7001, VALUE(E199)&lt;=8000)
    )
  )), ""Error: Destination must be National Warehouse, Trade City, Depot, Ship or Baggage Train"",
  TRUE, ""Valid""
)"),"")</f>
        <v/>
      </c>
    </row>
    <row r="200" ht="13.5" customHeight="1">
      <c r="A200" s="5">
        <v>7.0</v>
      </c>
      <c r="B200" s="17"/>
      <c r="C200" s="17"/>
      <c r="D200" s="17"/>
      <c r="E200" s="17"/>
      <c r="F200" s="5"/>
      <c r="G200" s="5"/>
      <c r="H200" s="5"/>
      <c r="I200" s="5"/>
      <c r="J200" s="5"/>
      <c r="K200" s="6"/>
      <c r="L200" s="6" t="str">
        <f>IFERROR(__xludf.DUMMYFUNCTION("IFS(
  AND(B200="""",C200="""",D200="""",E200=""""), """",
  B200="""", ""Error: Please enter the Goods"",
  C200="""", ""Error: Please enter the Quantity"",
  D200="""", ""Error: Please enter the Source"",
  E200="""", ""Error: Please enter the Destinati"&amp;"on"",
  AND(
    UPPER(B200)&lt;&gt;""A"",
    NOT(REGEXMATCH(TEXT(B200,""0""), ""^(10|11|13|16|18|19|20|21|22|23|24|29|30)$""))
  ), ""Error: Goods must be one of the following '10 (Money), 11, 13, 16, 18, 19, 20, 21, 22, 23, 24, 29, 30' or 'A'"",
  AND(
    U"&amp;"PPER(B200)&lt;&gt;""A"",
    NOT(REGEXMATCH(TEXT(C200,""0""), ""^[0-9]+$""))
  ), ""Error: Quantity must be a number"",
  AND(
    UPPER(B200)&lt;&gt;""A"",
    VALUE(C200)&lt;=0
  ), ""Error: Quantity must be positive"",
  AND(
    UPPER(B200)&lt;&gt;""A"",
    TEXT(B200,""0"&amp;""")=""10"",
    VALUE(C200)&gt;99999999
  ), ""Error: Money quantity must not exceed 99999999"",
  AND(
    UPPER(B200)&lt;&gt;""A"",
    TEXT(B200,""0"")&lt;&gt;""10"",
    VALUE(C200)&gt;500000
  ), ""Error: Quantity must not exceed 500000"",
  NOT(REGEXMATCH(TEXT(D200,"&amp;"""0""), ""^[0-9]+$"")), ""Error: Source must be a number"",
  NOT(AND(
    VALUE(D200)&gt;0,
    OR(
      AND(VALUE(D200)&gt;=1, VALUE(D200)&lt;=3),
      AND(VALUE(D200)&gt;=101, VALUE(D200)&lt;=200),
      AND(VALUE(D200)&gt;=201, VALUE(D200)&lt;=1000),
      AND(VALUE(D20"&amp;"0)&gt;=1001, VALUE(D200)&lt;=3000),
      AND(VALUE(D200)&gt;=7001, VALUE(D200)&lt;=8000)
    )
  )), ""Error: Source must be National Warehouse, Trade City, Depot, Ship or Baggage Train"",
  NOT(REGEXMATCH(TEXT(E200,""0""), ""^[0-9]+$"")), ""Error: Destination must "&amp;"be a number"",
  NOT(AND(
    VALUE(E200)&gt;0,
    OR(
      AND(VALUE(E200)&gt;=1, VALUE(E200)&lt;=3),
      AND(VALUE(E200)&gt;=101, VALUE(E200)&lt;=200),
      AND(VALUE(E200)&gt;=201, VALUE(E200)&lt;=1000),
      AND(VALUE(E200)&gt;=1001, VALUE(E200)&lt;=3000),
      AND(VALUE"&amp;"(E200)&gt;=7001, VALUE(E200)&lt;=8000)
    )
  )), ""Error: Destination must be National Warehouse, Trade City, Depot, Ship or Baggage Train"",
  TRUE, ""Valid""
)"),"")</f>
        <v/>
      </c>
    </row>
    <row r="201" ht="13.5" customHeight="1">
      <c r="A201" s="5">
        <v>8.0</v>
      </c>
      <c r="B201" s="17"/>
      <c r="C201" s="17"/>
      <c r="D201" s="17"/>
      <c r="E201" s="17"/>
      <c r="F201" s="5"/>
      <c r="G201" s="5"/>
      <c r="H201" s="5"/>
      <c r="I201" s="5"/>
      <c r="J201" s="5"/>
      <c r="K201" s="6"/>
      <c r="L201" s="6" t="str">
        <f>IFERROR(__xludf.DUMMYFUNCTION("IFS(
  AND(B201="""",C201="""",D201="""",E201=""""), """",
  B201="""", ""Error: Please enter the Goods"",
  C201="""", ""Error: Please enter the Quantity"",
  D201="""", ""Error: Please enter the Source"",
  E201="""", ""Error: Please enter the Destinati"&amp;"on"",
  AND(
    UPPER(B201)&lt;&gt;""A"",
    NOT(REGEXMATCH(TEXT(B201,""0""), ""^(10|11|13|16|18|19|20|21|22|23|24|29|30)$""))
  ), ""Error: Goods must be one of the following '10 (Money), 11, 13, 16, 18, 19, 20, 21, 22, 23, 24, 29, 30' or 'A'"",
  AND(
    U"&amp;"PPER(B201)&lt;&gt;""A"",
    NOT(REGEXMATCH(TEXT(C201,""0""), ""^[0-9]+$""))
  ), ""Error: Quantity must be a number"",
  AND(
    UPPER(B201)&lt;&gt;""A"",
    VALUE(C201)&lt;=0
  ), ""Error: Quantity must be positive"",
  AND(
    UPPER(B201)&lt;&gt;""A"",
    TEXT(B201,""0"&amp;""")=""10"",
    VALUE(C201)&gt;99999999
  ), ""Error: Money quantity must not exceed 99999999"",
  AND(
    UPPER(B201)&lt;&gt;""A"",
    TEXT(B201,""0"")&lt;&gt;""10"",
    VALUE(C201)&gt;500000
  ), ""Error: Quantity must not exceed 500000"",
  NOT(REGEXMATCH(TEXT(D201,"&amp;"""0""), ""^[0-9]+$"")), ""Error: Source must be a number"",
  NOT(AND(
    VALUE(D201)&gt;0,
    OR(
      AND(VALUE(D201)&gt;=1, VALUE(D201)&lt;=3),
      AND(VALUE(D201)&gt;=101, VALUE(D201)&lt;=200),
      AND(VALUE(D201)&gt;=201, VALUE(D201)&lt;=1000),
      AND(VALUE(D20"&amp;"1)&gt;=1001, VALUE(D201)&lt;=3000),
      AND(VALUE(D201)&gt;=7001, VALUE(D201)&lt;=8000)
    )
  )), ""Error: Source must be National Warehouse, Trade City, Depot, Ship or Baggage Train"",
  NOT(REGEXMATCH(TEXT(E201,""0""), ""^[0-9]+$"")), ""Error: Destination must "&amp;"be a number"",
  NOT(AND(
    VALUE(E201)&gt;0,
    OR(
      AND(VALUE(E201)&gt;=1, VALUE(E201)&lt;=3),
      AND(VALUE(E201)&gt;=101, VALUE(E201)&lt;=200),
      AND(VALUE(E201)&gt;=201, VALUE(E201)&lt;=1000),
      AND(VALUE(E201)&gt;=1001, VALUE(E201)&lt;=3000),
      AND(VALUE"&amp;"(E201)&gt;=7001, VALUE(E201)&lt;=8000)
    )
  )), ""Error: Destination must be National Warehouse, Trade City, Depot, Ship or Baggage Train"",
  TRUE, ""Valid""
)"),"")</f>
        <v/>
      </c>
    </row>
    <row r="202" ht="13.5" customHeight="1">
      <c r="A202" s="5">
        <v>9.0</v>
      </c>
      <c r="B202" s="17"/>
      <c r="C202" s="17"/>
      <c r="D202" s="17"/>
      <c r="E202" s="17"/>
      <c r="F202" s="5"/>
      <c r="G202" s="5"/>
      <c r="H202" s="5"/>
      <c r="I202" s="5"/>
      <c r="J202" s="5"/>
      <c r="K202" s="6"/>
      <c r="L202" s="6" t="str">
        <f>IFERROR(__xludf.DUMMYFUNCTION("IFS(
  AND(B202="""",C202="""",D202="""",E202=""""), """",
  B202="""", ""Error: Please enter the Goods"",
  C202="""", ""Error: Please enter the Quantity"",
  D202="""", ""Error: Please enter the Source"",
  E202="""", ""Error: Please enter the Destinati"&amp;"on"",
  AND(
    UPPER(B202)&lt;&gt;""A"",
    NOT(REGEXMATCH(TEXT(B202,""0""), ""^(10|11|13|16|18|19|20|21|22|23|24|29|30)$""))
  ), ""Error: Goods must be one of the following '10 (Money), 11, 13, 16, 18, 19, 20, 21, 22, 23, 24, 29, 30' or 'A'"",
  AND(
    U"&amp;"PPER(B202)&lt;&gt;""A"",
    NOT(REGEXMATCH(TEXT(C202,""0""), ""^[0-9]+$""))
  ), ""Error: Quantity must be a number"",
  AND(
    UPPER(B202)&lt;&gt;""A"",
    VALUE(C202)&lt;=0
  ), ""Error: Quantity must be positive"",
  AND(
    UPPER(B202)&lt;&gt;""A"",
    TEXT(B202,""0"&amp;""")=""10"",
    VALUE(C202)&gt;99999999
  ), ""Error: Money quantity must not exceed 99999999"",
  AND(
    UPPER(B202)&lt;&gt;""A"",
    TEXT(B202,""0"")&lt;&gt;""10"",
    VALUE(C202)&gt;500000
  ), ""Error: Quantity must not exceed 500000"",
  NOT(REGEXMATCH(TEXT(D202,"&amp;"""0""), ""^[0-9]+$"")), ""Error: Source must be a number"",
  NOT(AND(
    VALUE(D202)&gt;0,
    OR(
      AND(VALUE(D202)&gt;=1, VALUE(D202)&lt;=3),
      AND(VALUE(D202)&gt;=101, VALUE(D202)&lt;=200),
      AND(VALUE(D202)&gt;=201, VALUE(D202)&lt;=1000),
      AND(VALUE(D20"&amp;"2)&gt;=1001, VALUE(D202)&lt;=3000),
      AND(VALUE(D202)&gt;=7001, VALUE(D202)&lt;=8000)
    )
  )), ""Error: Source must be National Warehouse, Trade City, Depot, Ship or Baggage Train"",
  NOT(REGEXMATCH(TEXT(E202,""0""), ""^[0-9]+$"")), ""Error: Destination must "&amp;"be a number"",
  NOT(AND(
    VALUE(E202)&gt;0,
    OR(
      AND(VALUE(E202)&gt;=1, VALUE(E202)&lt;=3),
      AND(VALUE(E202)&gt;=101, VALUE(E202)&lt;=200),
      AND(VALUE(E202)&gt;=201, VALUE(E202)&lt;=1000),
      AND(VALUE(E202)&gt;=1001, VALUE(E202)&lt;=3000),
      AND(VALUE"&amp;"(E202)&gt;=7001, VALUE(E202)&lt;=8000)
    )
  )), ""Error: Destination must be National Warehouse, Trade City, Depot, Ship or Baggage Train"",
  TRUE, ""Valid""
)"),"")</f>
        <v/>
      </c>
    </row>
    <row r="203" ht="13.5" customHeight="1">
      <c r="A203" s="5">
        <v>10.0</v>
      </c>
      <c r="B203" s="17"/>
      <c r="C203" s="17"/>
      <c r="D203" s="17"/>
      <c r="E203" s="17"/>
      <c r="F203" s="5"/>
      <c r="G203" s="5"/>
      <c r="H203" s="5"/>
      <c r="I203" s="5"/>
      <c r="J203" s="5"/>
      <c r="K203" s="6"/>
      <c r="L203" s="6" t="str">
        <f>IFERROR(__xludf.DUMMYFUNCTION("IFS(
  AND(B203="""",C203="""",D203="""",E203=""""), """",
  B203="""", ""Error: Please enter the Goods"",
  C203="""", ""Error: Please enter the Quantity"",
  D203="""", ""Error: Please enter the Source"",
  E203="""", ""Error: Please enter the Destinati"&amp;"on"",
  AND(
    UPPER(B203)&lt;&gt;""A"",
    NOT(REGEXMATCH(TEXT(B203,""0""), ""^(10|11|13|16|18|19|20|21|22|23|24|29|30)$""))
  ), ""Error: Goods must be one of the following '10 (Money), 11, 13, 16, 18, 19, 20, 21, 22, 23, 24, 29, 30' or 'A'"",
  AND(
    U"&amp;"PPER(B203)&lt;&gt;""A"",
    NOT(REGEXMATCH(TEXT(C203,""0""), ""^[0-9]+$""))
  ), ""Error: Quantity must be a number"",
  AND(
    UPPER(B203)&lt;&gt;""A"",
    VALUE(C203)&lt;=0
  ), ""Error: Quantity must be positive"",
  AND(
    UPPER(B203)&lt;&gt;""A"",
    TEXT(B203,""0"&amp;""")=""10"",
    VALUE(C203)&gt;99999999
  ), ""Error: Money quantity must not exceed 99999999"",
  AND(
    UPPER(B203)&lt;&gt;""A"",
    TEXT(B203,""0"")&lt;&gt;""10"",
    VALUE(C203)&gt;500000
  ), ""Error: Quantity must not exceed 500000"",
  NOT(REGEXMATCH(TEXT(D203,"&amp;"""0""), ""^[0-9]+$"")), ""Error: Source must be a number"",
  NOT(AND(
    VALUE(D203)&gt;0,
    OR(
      AND(VALUE(D203)&gt;=1, VALUE(D203)&lt;=3),
      AND(VALUE(D203)&gt;=101, VALUE(D203)&lt;=200),
      AND(VALUE(D203)&gt;=201, VALUE(D203)&lt;=1000),
      AND(VALUE(D20"&amp;"3)&gt;=1001, VALUE(D203)&lt;=3000),
      AND(VALUE(D203)&gt;=7001, VALUE(D203)&lt;=8000)
    )
  )), ""Error: Source must be National Warehouse, Trade City, Depot, Ship or Baggage Train"",
  NOT(REGEXMATCH(TEXT(E203,""0""), ""^[0-9]+$"")), ""Error: Destination must "&amp;"be a number"",
  NOT(AND(
    VALUE(E203)&gt;0,
    OR(
      AND(VALUE(E203)&gt;=1, VALUE(E203)&lt;=3),
      AND(VALUE(E203)&gt;=101, VALUE(E203)&lt;=200),
      AND(VALUE(E203)&gt;=201, VALUE(E203)&lt;=1000),
      AND(VALUE(E203)&gt;=1001, VALUE(E203)&lt;=3000),
      AND(VALUE"&amp;"(E203)&gt;=7001, VALUE(E203)&lt;=8000)
    )
  )), ""Error: Destination must be National Warehouse, Trade City, Depot, Ship or Baggage Train"",
  TRUE, ""Valid""
)"),"")</f>
        <v/>
      </c>
    </row>
    <row r="204" ht="13.5" customHeight="1">
      <c r="A204" s="5">
        <v>11.0</v>
      </c>
      <c r="B204" s="17"/>
      <c r="C204" s="15"/>
      <c r="D204" s="17"/>
      <c r="E204" s="17"/>
      <c r="F204" s="5"/>
      <c r="G204" s="5"/>
      <c r="H204" s="5"/>
      <c r="I204" s="5"/>
      <c r="J204" s="5"/>
      <c r="K204" s="6"/>
      <c r="L204" s="6" t="str">
        <f>IFERROR(__xludf.DUMMYFUNCTION("IFS(
  AND(B204="""",C204="""",D204="""",E204=""""), """",
  B204="""", ""Error: Please enter the Goods"",
  C204="""", ""Error: Please enter the Quantity"",
  D204="""", ""Error: Please enter the Source"",
  E204="""", ""Error: Please enter the Destinati"&amp;"on"",
  AND(
    UPPER(B204)&lt;&gt;""A"",
    NOT(REGEXMATCH(TEXT(B204,""0""), ""^(10|11|13|16|18|19|20|21|22|23|24|29|30)$""))
  ), ""Error: Goods must be one of the following '10 (Money), 11, 13, 16, 18, 19, 20, 21, 22, 23, 24, 29, 30' or 'A'"",
  AND(
    U"&amp;"PPER(B204)&lt;&gt;""A"",
    NOT(REGEXMATCH(TEXT(C204,""0""), ""^[0-9]+$""))
  ), ""Error: Quantity must be a number"",
  AND(
    UPPER(B204)&lt;&gt;""A"",
    VALUE(C204)&lt;=0
  ), ""Error: Quantity must be positive"",
  AND(
    UPPER(B204)&lt;&gt;""A"",
    TEXT(B204,""0"&amp;""")=""10"",
    VALUE(C204)&gt;99999999
  ), ""Error: Money quantity must not exceed 99999999"",
  AND(
    UPPER(B204)&lt;&gt;""A"",
    TEXT(B204,""0"")&lt;&gt;""10"",
    VALUE(C204)&gt;500000
  ), ""Error: Quantity must not exceed 500000"",
  NOT(REGEXMATCH(TEXT(D204,"&amp;"""0""), ""^[0-9]+$"")), ""Error: Source must be a number"",
  NOT(AND(
    VALUE(D204)&gt;0,
    OR(
      AND(VALUE(D204)&gt;=1, VALUE(D204)&lt;=3),
      AND(VALUE(D204)&gt;=101, VALUE(D204)&lt;=200),
      AND(VALUE(D204)&gt;=201, VALUE(D204)&lt;=1000),
      AND(VALUE(D20"&amp;"4)&gt;=1001, VALUE(D204)&lt;=3000),
      AND(VALUE(D204)&gt;=7001, VALUE(D204)&lt;=8000)
    )
  )), ""Error: Source must be National Warehouse, Trade City, Depot, Ship or Baggage Train"",
  NOT(REGEXMATCH(TEXT(E204,""0""), ""^[0-9]+$"")), ""Error: Destination must "&amp;"be a number"",
  NOT(AND(
    VALUE(E204)&gt;0,
    OR(
      AND(VALUE(E204)&gt;=1, VALUE(E204)&lt;=3),
      AND(VALUE(E204)&gt;=101, VALUE(E204)&lt;=200),
      AND(VALUE(E204)&gt;=201, VALUE(E204)&lt;=1000),
      AND(VALUE(E204)&gt;=1001, VALUE(E204)&lt;=3000),
      AND(VALUE"&amp;"(E204)&gt;=7001, VALUE(E204)&lt;=8000)
    )
  )), ""Error: Destination must be National Warehouse, Trade City, Depot, Ship or Baggage Train"",
  TRUE, ""Valid""
)"),"")</f>
        <v/>
      </c>
    </row>
    <row r="205" ht="13.5" customHeight="1">
      <c r="A205" s="5">
        <v>12.0</v>
      </c>
      <c r="B205" s="17"/>
      <c r="C205" s="17"/>
      <c r="D205" s="17"/>
      <c r="E205" s="17"/>
      <c r="F205" s="5"/>
      <c r="G205" s="5"/>
      <c r="H205" s="5"/>
      <c r="I205" s="5"/>
      <c r="J205" s="5"/>
      <c r="K205" s="6"/>
      <c r="L205" s="6" t="str">
        <f>IFERROR(__xludf.DUMMYFUNCTION("IFS(
  AND(B205="""",C205="""",D205="""",E205=""""), """",
  B205="""", ""Error: Please enter the Goods"",
  C205="""", ""Error: Please enter the Quantity"",
  D205="""", ""Error: Please enter the Source"",
  E205="""", ""Error: Please enter the Destinati"&amp;"on"",
  AND(
    UPPER(B205)&lt;&gt;""A"",
    NOT(REGEXMATCH(TEXT(B205,""0""), ""^(10|11|13|16|18|19|20|21|22|23|24|29|30)$""))
  ), ""Error: Goods must be one of the following '10 (Money), 11, 13, 16, 18, 19, 20, 21, 22, 23, 24, 29, 30' or 'A'"",
  AND(
    U"&amp;"PPER(B205)&lt;&gt;""A"",
    NOT(REGEXMATCH(TEXT(C205,""0""), ""^[0-9]+$""))
  ), ""Error: Quantity must be a number"",
  AND(
    UPPER(B205)&lt;&gt;""A"",
    VALUE(C205)&lt;=0
  ), ""Error: Quantity must be positive"",
  AND(
    UPPER(B205)&lt;&gt;""A"",
    TEXT(B205,""0"&amp;""")=""10"",
    VALUE(C205)&gt;99999999
  ), ""Error: Money quantity must not exceed 99999999"",
  AND(
    UPPER(B205)&lt;&gt;""A"",
    TEXT(B205,""0"")&lt;&gt;""10"",
    VALUE(C205)&gt;500000
  ), ""Error: Quantity must not exceed 500000"",
  NOT(REGEXMATCH(TEXT(D205,"&amp;"""0""), ""^[0-9]+$"")), ""Error: Source must be a number"",
  NOT(AND(
    VALUE(D205)&gt;0,
    OR(
      AND(VALUE(D205)&gt;=1, VALUE(D205)&lt;=3),
      AND(VALUE(D205)&gt;=101, VALUE(D205)&lt;=200),
      AND(VALUE(D205)&gt;=201, VALUE(D205)&lt;=1000),
      AND(VALUE(D20"&amp;"5)&gt;=1001, VALUE(D205)&lt;=3000),
      AND(VALUE(D205)&gt;=7001, VALUE(D205)&lt;=8000)
    )
  )), ""Error: Source must be National Warehouse, Trade City, Depot, Ship or Baggage Train"",
  NOT(REGEXMATCH(TEXT(E205,""0""), ""^[0-9]+$"")), ""Error: Destination must "&amp;"be a number"",
  NOT(AND(
    VALUE(E205)&gt;0,
    OR(
      AND(VALUE(E205)&gt;=1, VALUE(E205)&lt;=3),
      AND(VALUE(E205)&gt;=101, VALUE(E205)&lt;=200),
      AND(VALUE(E205)&gt;=201, VALUE(E205)&lt;=1000),
      AND(VALUE(E205)&gt;=1001, VALUE(E205)&lt;=3000),
      AND(VALUE"&amp;"(E205)&gt;=7001, VALUE(E205)&lt;=8000)
    )
  )), ""Error: Destination must be National Warehouse, Trade City, Depot, Ship or Baggage Train"",
  TRUE, ""Valid""
)"),"")</f>
        <v/>
      </c>
    </row>
    <row r="206" ht="13.5" customHeight="1">
      <c r="A206" s="5">
        <v>13.0</v>
      </c>
      <c r="B206" s="17"/>
      <c r="C206" s="17"/>
      <c r="D206" s="17"/>
      <c r="E206" s="17"/>
      <c r="F206" s="5"/>
      <c r="G206" s="5"/>
      <c r="H206" s="5"/>
      <c r="I206" s="5"/>
      <c r="J206" s="5"/>
      <c r="K206" s="6"/>
      <c r="L206" s="6" t="str">
        <f>IFERROR(__xludf.DUMMYFUNCTION("IFS(
  AND(B206="""",C206="""",D206="""",E206=""""), """",
  B206="""", ""Error: Please enter the Goods"",
  C206="""", ""Error: Please enter the Quantity"",
  D206="""", ""Error: Please enter the Source"",
  E206="""", ""Error: Please enter the Destinati"&amp;"on"",
  AND(
    UPPER(B206)&lt;&gt;""A"",
    NOT(REGEXMATCH(TEXT(B206,""0""), ""^(10|11|13|16|18|19|20|21|22|23|24|29|30)$""))
  ), ""Error: Goods must be one of the following '10 (Money), 11, 13, 16, 18, 19, 20, 21, 22, 23, 24, 29, 30' or 'A'"",
  AND(
    U"&amp;"PPER(B206)&lt;&gt;""A"",
    NOT(REGEXMATCH(TEXT(C206,""0""), ""^[0-9]+$""))
  ), ""Error: Quantity must be a number"",
  AND(
    UPPER(B206)&lt;&gt;""A"",
    VALUE(C206)&lt;=0
  ), ""Error: Quantity must be positive"",
  AND(
    UPPER(B206)&lt;&gt;""A"",
    TEXT(B206,""0"&amp;""")=""10"",
    VALUE(C206)&gt;99999999
  ), ""Error: Money quantity must not exceed 99999999"",
  AND(
    UPPER(B206)&lt;&gt;""A"",
    TEXT(B206,""0"")&lt;&gt;""10"",
    VALUE(C206)&gt;500000
  ), ""Error: Quantity must not exceed 500000"",
  NOT(REGEXMATCH(TEXT(D206,"&amp;"""0""), ""^[0-9]+$"")), ""Error: Source must be a number"",
  NOT(AND(
    VALUE(D206)&gt;0,
    OR(
      AND(VALUE(D206)&gt;=1, VALUE(D206)&lt;=3),
      AND(VALUE(D206)&gt;=101, VALUE(D206)&lt;=200),
      AND(VALUE(D206)&gt;=201, VALUE(D206)&lt;=1000),
      AND(VALUE(D20"&amp;"6)&gt;=1001, VALUE(D206)&lt;=3000),
      AND(VALUE(D206)&gt;=7001, VALUE(D206)&lt;=8000)
    )
  )), ""Error: Source must be National Warehouse, Trade City, Depot, Ship or Baggage Train"",
  NOT(REGEXMATCH(TEXT(E206,""0""), ""^[0-9]+$"")), ""Error: Destination must "&amp;"be a number"",
  NOT(AND(
    VALUE(E206)&gt;0,
    OR(
      AND(VALUE(E206)&gt;=1, VALUE(E206)&lt;=3),
      AND(VALUE(E206)&gt;=101, VALUE(E206)&lt;=200),
      AND(VALUE(E206)&gt;=201, VALUE(E206)&lt;=1000),
      AND(VALUE(E206)&gt;=1001, VALUE(E206)&lt;=3000),
      AND(VALUE"&amp;"(E206)&gt;=7001, VALUE(E206)&lt;=8000)
    )
  )), ""Error: Destination must be National Warehouse, Trade City, Depot, Ship or Baggage Train"",
  TRUE, ""Valid""
)"),"")</f>
        <v/>
      </c>
    </row>
    <row r="207" ht="13.5" customHeight="1">
      <c r="A207" s="5">
        <v>14.0</v>
      </c>
      <c r="B207" s="17"/>
      <c r="C207" s="17"/>
      <c r="D207" s="17"/>
      <c r="E207" s="17"/>
      <c r="F207" s="5"/>
      <c r="G207" s="5"/>
      <c r="H207" s="5"/>
      <c r="I207" s="5"/>
      <c r="J207" s="5"/>
      <c r="K207" s="6"/>
      <c r="L207" s="6" t="str">
        <f>IFERROR(__xludf.DUMMYFUNCTION("IFS(
  AND(B207="""",C207="""",D207="""",E207=""""), """",
  B207="""", ""Error: Please enter the Goods"",
  C207="""", ""Error: Please enter the Quantity"",
  D207="""", ""Error: Please enter the Source"",
  E207="""", ""Error: Please enter the Destinati"&amp;"on"",
  AND(
    UPPER(B207)&lt;&gt;""A"",
    NOT(REGEXMATCH(TEXT(B207,""0""), ""^(10|11|13|16|18|19|20|21|22|23|24|29|30)$""))
  ), ""Error: Goods must be one of the following '10 (Money), 11, 13, 16, 18, 19, 20, 21, 22, 23, 24, 29, 30' or 'A'"",
  AND(
    U"&amp;"PPER(B207)&lt;&gt;""A"",
    NOT(REGEXMATCH(TEXT(C207,""0""), ""^[0-9]+$""))
  ), ""Error: Quantity must be a number"",
  AND(
    UPPER(B207)&lt;&gt;""A"",
    VALUE(C207)&lt;=0
  ), ""Error: Quantity must be positive"",
  AND(
    UPPER(B207)&lt;&gt;""A"",
    TEXT(B207,""0"&amp;""")=""10"",
    VALUE(C207)&gt;99999999
  ), ""Error: Money quantity must not exceed 99999999"",
  AND(
    UPPER(B207)&lt;&gt;""A"",
    TEXT(B207,""0"")&lt;&gt;""10"",
    VALUE(C207)&gt;500000
  ), ""Error: Quantity must not exceed 500000"",
  NOT(REGEXMATCH(TEXT(D207,"&amp;"""0""), ""^[0-9]+$"")), ""Error: Source must be a number"",
  NOT(AND(
    VALUE(D207)&gt;0,
    OR(
      AND(VALUE(D207)&gt;=1, VALUE(D207)&lt;=3),
      AND(VALUE(D207)&gt;=101, VALUE(D207)&lt;=200),
      AND(VALUE(D207)&gt;=201, VALUE(D207)&lt;=1000),
      AND(VALUE(D20"&amp;"7)&gt;=1001, VALUE(D207)&lt;=3000),
      AND(VALUE(D207)&gt;=7001, VALUE(D207)&lt;=8000)
    )
  )), ""Error: Source must be National Warehouse, Trade City, Depot, Ship or Baggage Train"",
  NOT(REGEXMATCH(TEXT(E207,""0""), ""^[0-9]+$"")), ""Error: Destination must "&amp;"be a number"",
  NOT(AND(
    VALUE(E207)&gt;0,
    OR(
      AND(VALUE(E207)&gt;=1, VALUE(E207)&lt;=3),
      AND(VALUE(E207)&gt;=101, VALUE(E207)&lt;=200),
      AND(VALUE(E207)&gt;=201, VALUE(E207)&lt;=1000),
      AND(VALUE(E207)&gt;=1001, VALUE(E207)&lt;=3000),
      AND(VALUE"&amp;"(E207)&gt;=7001, VALUE(E207)&lt;=8000)
    )
  )), ""Error: Destination must be National Warehouse, Trade City, Depot, Ship or Baggage Train"",
  TRUE, ""Valid""
)"),"")</f>
        <v/>
      </c>
    </row>
    <row r="208" ht="13.5" customHeight="1">
      <c r="A208" s="5">
        <v>15.0</v>
      </c>
      <c r="B208" s="17"/>
      <c r="C208" s="17"/>
      <c r="D208" s="17"/>
      <c r="E208" s="17"/>
      <c r="F208" s="5"/>
      <c r="G208" s="5"/>
      <c r="H208" s="5"/>
      <c r="I208" s="5"/>
      <c r="J208" s="5"/>
      <c r="K208" s="6"/>
      <c r="L208" s="6" t="str">
        <f>IFERROR(__xludf.DUMMYFUNCTION("IFS(
  AND(B208="""",C208="""",D208="""",E208=""""), """",
  B208="""", ""Error: Please enter the Goods"",
  C208="""", ""Error: Please enter the Quantity"",
  D208="""", ""Error: Please enter the Source"",
  E208="""", ""Error: Please enter the Destinati"&amp;"on"",
  AND(
    UPPER(B208)&lt;&gt;""A"",
    NOT(REGEXMATCH(TEXT(B208,""0""), ""^(10|11|13|16|18|19|20|21|22|23|24|29|30)$""))
  ), ""Error: Goods must be one of the following '10 (Money), 11, 13, 16, 18, 19, 20, 21, 22, 23, 24, 29, 30' or 'A'"",
  AND(
    U"&amp;"PPER(B208)&lt;&gt;""A"",
    NOT(REGEXMATCH(TEXT(C208,""0""), ""^[0-9]+$""))
  ), ""Error: Quantity must be a number"",
  AND(
    UPPER(B208)&lt;&gt;""A"",
    VALUE(C208)&lt;=0
  ), ""Error: Quantity must be positive"",
  AND(
    UPPER(B208)&lt;&gt;""A"",
    TEXT(B208,""0"&amp;""")=""10"",
    VALUE(C208)&gt;99999999
  ), ""Error: Money quantity must not exceed 99999999"",
  AND(
    UPPER(B208)&lt;&gt;""A"",
    TEXT(B208,""0"")&lt;&gt;""10"",
    VALUE(C208)&gt;500000
  ), ""Error: Quantity must not exceed 500000"",
  NOT(REGEXMATCH(TEXT(D208,"&amp;"""0""), ""^[0-9]+$"")), ""Error: Source must be a number"",
  NOT(AND(
    VALUE(D208)&gt;0,
    OR(
      AND(VALUE(D208)&gt;=1, VALUE(D208)&lt;=3),
      AND(VALUE(D208)&gt;=101, VALUE(D208)&lt;=200),
      AND(VALUE(D208)&gt;=201, VALUE(D208)&lt;=1000),
      AND(VALUE(D20"&amp;"8)&gt;=1001, VALUE(D208)&lt;=3000),
      AND(VALUE(D208)&gt;=7001, VALUE(D208)&lt;=8000)
    )
  )), ""Error: Source must be National Warehouse, Trade City, Depot, Ship or Baggage Train"",
  NOT(REGEXMATCH(TEXT(E208,""0""), ""^[0-9]+$"")), ""Error: Destination must "&amp;"be a number"",
  NOT(AND(
    VALUE(E208)&gt;0,
    OR(
      AND(VALUE(E208)&gt;=1, VALUE(E208)&lt;=3),
      AND(VALUE(E208)&gt;=101, VALUE(E208)&lt;=200),
      AND(VALUE(E208)&gt;=201, VALUE(E208)&lt;=1000),
      AND(VALUE(E208)&gt;=1001, VALUE(E208)&lt;=3000),
      AND(VALUE"&amp;"(E208)&gt;=7001, VALUE(E208)&lt;=8000)
    )
  )), ""Error: Destination must be National Warehouse, Trade City, Depot, Ship or Baggage Train"",
  TRUE, ""Valid""
)"),"")</f>
        <v/>
      </c>
    </row>
    <row r="209" ht="13.5" customHeight="1">
      <c r="A209" s="5">
        <v>16.0</v>
      </c>
      <c r="B209" s="17"/>
      <c r="C209" s="17"/>
      <c r="D209" s="17"/>
      <c r="E209" s="17"/>
      <c r="F209" s="5"/>
      <c r="G209" s="5"/>
      <c r="H209" s="5"/>
      <c r="I209" s="5"/>
      <c r="J209" s="5"/>
      <c r="K209" s="6"/>
      <c r="L209" s="6" t="str">
        <f>IFERROR(__xludf.DUMMYFUNCTION("IFS(
  AND(B209="""",C209="""",D209="""",E209=""""), """",
  B209="""", ""Error: Please enter the Goods"",
  C209="""", ""Error: Please enter the Quantity"",
  D209="""", ""Error: Please enter the Source"",
  E209="""", ""Error: Please enter the Destinati"&amp;"on"",
  AND(
    UPPER(B209)&lt;&gt;""A"",
    NOT(REGEXMATCH(TEXT(B209,""0""), ""^(10|11|13|16|18|19|20|21|22|23|24|29|30)$""))
  ), ""Error: Goods must be one of the following '10 (Money), 11, 13, 16, 18, 19, 20, 21, 22, 23, 24, 29, 30' or 'A'"",
  AND(
    U"&amp;"PPER(B209)&lt;&gt;""A"",
    NOT(REGEXMATCH(TEXT(C209,""0""), ""^[0-9]+$""))
  ), ""Error: Quantity must be a number"",
  AND(
    UPPER(B209)&lt;&gt;""A"",
    VALUE(C209)&lt;=0
  ), ""Error: Quantity must be positive"",
  AND(
    UPPER(B209)&lt;&gt;""A"",
    TEXT(B209,""0"&amp;""")=""10"",
    VALUE(C209)&gt;99999999
  ), ""Error: Money quantity must not exceed 99999999"",
  AND(
    UPPER(B209)&lt;&gt;""A"",
    TEXT(B209,""0"")&lt;&gt;""10"",
    VALUE(C209)&gt;500000
  ), ""Error: Quantity must not exceed 500000"",
  NOT(REGEXMATCH(TEXT(D209,"&amp;"""0""), ""^[0-9]+$"")), ""Error: Source must be a number"",
  NOT(AND(
    VALUE(D209)&gt;0,
    OR(
      AND(VALUE(D209)&gt;=1, VALUE(D209)&lt;=3),
      AND(VALUE(D209)&gt;=101, VALUE(D209)&lt;=200),
      AND(VALUE(D209)&gt;=201, VALUE(D209)&lt;=1000),
      AND(VALUE(D20"&amp;"9)&gt;=1001, VALUE(D209)&lt;=3000),
      AND(VALUE(D209)&gt;=7001, VALUE(D209)&lt;=8000)
    )
  )), ""Error: Source must be National Warehouse, Trade City, Depot, Ship or Baggage Train"",
  NOT(REGEXMATCH(TEXT(E209,""0""), ""^[0-9]+$"")), ""Error: Destination must "&amp;"be a number"",
  NOT(AND(
    VALUE(E209)&gt;0,
    OR(
      AND(VALUE(E209)&gt;=1, VALUE(E209)&lt;=3),
      AND(VALUE(E209)&gt;=101, VALUE(E209)&lt;=200),
      AND(VALUE(E209)&gt;=201, VALUE(E209)&lt;=1000),
      AND(VALUE(E209)&gt;=1001, VALUE(E209)&lt;=3000),
      AND(VALUE"&amp;"(E209)&gt;=7001, VALUE(E209)&lt;=8000)
    )
  )), ""Error: Destination must be National Warehouse, Trade City, Depot, Ship or Baggage Train"",
  TRUE, ""Valid""
)"),"")</f>
        <v/>
      </c>
    </row>
    <row r="210" ht="13.5" customHeight="1">
      <c r="A210" s="5">
        <v>17.0</v>
      </c>
      <c r="B210" s="17"/>
      <c r="C210" s="17"/>
      <c r="D210" s="17"/>
      <c r="E210" s="17"/>
      <c r="F210" s="5"/>
      <c r="G210" s="5"/>
      <c r="H210" s="5"/>
      <c r="I210" s="5"/>
      <c r="J210" s="5"/>
      <c r="K210" s="6"/>
      <c r="L210" s="6" t="str">
        <f>IFERROR(__xludf.DUMMYFUNCTION("IFS(
  AND(B210="""",C210="""",D210="""",E210=""""), """",
  B210="""", ""Error: Please enter the Goods"",
  C210="""", ""Error: Please enter the Quantity"",
  D210="""", ""Error: Please enter the Source"",
  E210="""", ""Error: Please enter the Destinati"&amp;"on"",
  AND(
    UPPER(B210)&lt;&gt;""A"",
    NOT(REGEXMATCH(TEXT(B210,""0""), ""^(10|11|13|16|18|19|20|21|22|23|24|29|30)$""))
  ), ""Error: Goods must be one of the following '10 (Money), 11, 13, 16, 18, 19, 20, 21, 22, 23, 24, 29, 30' or 'A'"",
  AND(
    U"&amp;"PPER(B210)&lt;&gt;""A"",
    NOT(REGEXMATCH(TEXT(C210,""0""), ""^[0-9]+$""))
  ), ""Error: Quantity must be a number"",
  AND(
    UPPER(B210)&lt;&gt;""A"",
    VALUE(C210)&lt;=0
  ), ""Error: Quantity must be positive"",
  AND(
    UPPER(B210)&lt;&gt;""A"",
    TEXT(B210,""0"&amp;""")=""10"",
    VALUE(C210)&gt;99999999
  ), ""Error: Money quantity must not exceed 99999999"",
  AND(
    UPPER(B210)&lt;&gt;""A"",
    TEXT(B210,""0"")&lt;&gt;""10"",
    VALUE(C210)&gt;500000
  ), ""Error: Quantity must not exceed 500000"",
  NOT(REGEXMATCH(TEXT(D210,"&amp;"""0""), ""^[0-9]+$"")), ""Error: Source must be a number"",
  NOT(AND(
    VALUE(D210)&gt;0,
    OR(
      AND(VALUE(D210)&gt;=1, VALUE(D210)&lt;=3),
      AND(VALUE(D210)&gt;=101, VALUE(D210)&lt;=200),
      AND(VALUE(D210)&gt;=201, VALUE(D210)&lt;=1000),
      AND(VALUE(D21"&amp;"0)&gt;=1001, VALUE(D210)&lt;=3000),
      AND(VALUE(D210)&gt;=7001, VALUE(D210)&lt;=8000)
    )
  )), ""Error: Source must be National Warehouse, Trade City, Depot, Ship or Baggage Train"",
  NOT(REGEXMATCH(TEXT(E210,""0""), ""^[0-9]+$"")), ""Error: Destination must "&amp;"be a number"",
  NOT(AND(
    VALUE(E210)&gt;0,
    OR(
      AND(VALUE(E210)&gt;=1, VALUE(E210)&lt;=3),
      AND(VALUE(E210)&gt;=101, VALUE(E210)&lt;=200),
      AND(VALUE(E210)&gt;=201, VALUE(E210)&lt;=1000),
      AND(VALUE(E210)&gt;=1001, VALUE(E210)&lt;=3000),
      AND(VALUE"&amp;"(E210)&gt;=7001, VALUE(E210)&lt;=8000)
    )
  )), ""Error: Destination must be National Warehouse, Trade City, Depot, Ship or Baggage Train"",
  TRUE, ""Valid""
)"),"")</f>
        <v/>
      </c>
    </row>
    <row r="211" ht="13.5" customHeight="1">
      <c r="A211" s="5">
        <v>18.0</v>
      </c>
      <c r="B211" s="17"/>
      <c r="C211" s="17"/>
      <c r="D211" s="17"/>
      <c r="E211" s="17"/>
      <c r="F211" s="5"/>
      <c r="G211" s="5"/>
      <c r="H211" s="5"/>
      <c r="I211" s="5"/>
      <c r="J211" s="5"/>
      <c r="K211" s="6"/>
      <c r="L211" s="6" t="str">
        <f>IFERROR(__xludf.DUMMYFUNCTION("IFS(
  AND(B211="""",C211="""",D211="""",E211=""""), """",
  B211="""", ""Error: Please enter the Goods"",
  C211="""", ""Error: Please enter the Quantity"",
  D211="""", ""Error: Please enter the Source"",
  E211="""", ""Error: Please enter the Destinati"&amp;"on"",
  AND(
    UPPER(B211)&lt;&gt;""A"",
    NOT(REGEXMATCH(TEXT(B211,""0""), ""^(10|11|13|16|18|19|20|21|22|23|24|29|30)$""))
  ), ""Error: Goods must be one of the following '10 (Money), 11, 13, 16, 18, 19, 20, 21, 22, 23, 24, 29, 30' or 'A'"",
  AND(
    U"&amp;"PPER(B211)&lt;&gt;""A"",
    NOT(REGEXMATCH(TEXT(C211,""0""), ""^[0-9]+$""))
  ), ""Error: Quantity must be a number"",
  AND(
    UPPER(B211)&lt;&gt;""A"",
    VALUE(C211)&lt;=0
  ), ""Error: Quantity must be positive"",
  AND(
    UPPER(B211)&lt;&gt;""A"",
    TEXT(B211,""0"&amp;""")=""10"",
    VALUE(C211)&gt;99999999
  ), ""Error: Money quantity must not exceed 99999999"",
  AND(
    UPPER(B211)&lt;&gt;""A"",
    TEXT(B211,""0"")&lt;&gt;""10"",
    VALUE(C211)&gt;500000
  ), ""Error: Quantity must not exceed 500000"",
  NOT(REGEXMATCH(TEXT(D211,"&amp;"""0""), ""^[0-9]+$"")), ""Error: Source must be a number"",
  NOT(AND(
    VALUE(D211)&gt;0,
    OR(
      AND(VALUE(D211)&gt;=1, VALUE(D211)&lt;=3),
      AND(VALUE(D211)&gt;=101, VALUE(D211)&lt;=200),
      AND(VALUE(D211)&gt;=201, VALUE(D211)&lt;=1000),
      AND(VALUE(D21"&amp;"1)&gt;=1001, VALUE(D211)&lt;=3000),
      AND(VALUE(D211)&gt;=7001, VALUE(D211)&lt;=8000)
    )
  )), ""Error: Source must be National Warehouse, Trade City, Depot, Ship or Baggage Train"",
  NOT(REGEXMATCH(TEXT(E211,""0""), ""^[0-9]+$"")), ""Error: Destination must "&amp;"be a number"",
  NOT(AND(
    VALUE(E211)&gt;0,
    OR(
      AND(VALUE(E211)&gt;=1, VALUE(E211)&lt;=3),
      AND(VALUE(E211)&gt;=101, VALUE(E211)&lt;=200),
      AND(VALUE(E211)&gt;=201, VALUE(E211)&lt;=1000),
      AND(VALUE(E211)&gt;=1001, VALUE(E211)&lt;=3000),
      AND(VALUE"&amp;"(E211)&gt;=7001, VALUE(E211)&lt;=8000)
    )
  )), ""Error: Destination must be National Warehouse, Trade City, Depot, Ship or Baggage Train"",
  TRUE, ""Valid""
)"),"")</f>
        <v/>
      </c>
    </row>
    <row r="212" ht="13.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6"/>
      <c r="L212" s="6"/>
    </row>
    <row r="213" ht="13.5" customHeight="1">
      <c r="A213" s="13" t="s">
        <v>54</v>
      </c>
      <c r="B213" s="5"/>
      <c r="C213" s="5"/>
      <c r="D213" s="5"/>
      <c r="E213" s="5"/>
      <c r="F213" s="5"/>
      <c r="G213" s="5"/>
      <c r="H213" s="5"/>
      <c r="I213" s="5"/>
      <c r="J213" s="5"/>
      <c r="K213" s="6"/>
      <c r="L213" s="6"/>
    </row>
    <row r="214" ht="13.5" customHeight="1">
      <c r="A214" s="5"/>
      <c r="B214" s="5" t="s">
        <v>55</v>
      </c>
      <c r="C214" s="5" t="s">
        <v>56</v>
      </c>
      <c r="D214" s="5" t="s">
        <v>57</v>
      </c>
      <c r="E214" s="5" t="s">
        <v>58</v>
      </c>
      <c r="F214" s="5" t="s">
        <v>59</v>
      </c>
      <c r="G214" s="5" t="s">
        <v>60</v>
      </c>
      <c r="H214" s="5" t="s">
        <v>61</v>
      </c>
      <c r="I214" s="5"/>
      <c r="J214" s="5"/>
      <c r="K214" s="6"/>
      <c r="L214" s="6"/>
    </row>
    <row r="215" ht="13.5" customHeight="1">
      <c r="A215" s="5">
        <v>1.0</v>
      </c>
      <c r="B215" s="15"/>
      <c r="C215" s="17"/>
      <c r="D215" s="17"/>
      <c r="E215" s="17"/>
      <c r="F215" s="17"/>
      <c r="G215" s="17"/>
      <c r="H215" s="17"/>
      <c r="I215" s="5"/>
      <c r="J215" s="5"/>
      <c r="K215" s="6"/>
      <c r="L215" s="6" t="str">
        <f>IFERROR(__xludf.DUMMYFUNCTION("IFS(
  AND(B215="""",C215="""",D215="""",E215="""",F215="""",G215="""",H215=""""), """",
  B215="""", ""Error: Please enter the Item"",
  NOT(REGEXMATCH(TEXT(B215,""0""), ""^[0-9]+$"")), ""Error: Item must be a number"",
  NOT(OR(
    AND(VALUE(B215)&gt;=1, "&amp;"VALUE(B215)&lt;=10),
    AND(VALUE(B215)&gt;=11, VALUE(B215)&lt;=90),
    AND(VALUE(B215)&gt;=91, VALUE(B215)&lt;=95),
    AND(VALUE(B215)&gt;=1001, VALUE(B215)&lt;=3000),
    AND(VALUE(B215)&gt;=4001, VALUE(B215)&lt;=6000),
    AND(VALUE(B215)&gt;=7001, VALUE(B215)&lt;=8000)
  )), ""Err"&amp;"or: Please enter Item number for a Commander, Federation, Spy, Ship, Brigade or Baggage Train"",
  OR(C215="""", D215=""""), ""Error: Please enter Direction 1 and Distance 1"",
  NOT(OR(
    REGEXMATCH(TEXT(C215,""0""), ""^[1-9]$""),
    REGEXMATCH(TEXT(C"&amp;"215,""0""), ""^1[1-9]$"")
  )), ""Error: Direction 1 must be between 1 and 9"",
  NOT(AND(VALUE(D215)&gt;=1, VALUE(D215)&lt;=50)), ""Error: Distance 1 must be between 1 and 50"",
  AND(
    OR(E215&lt;&gt;"""", F215&lt;&gt;""""),
    OR(E215="""", F215="""")
  ), ""Error: "&amp;"Please enter both Direction 2 and Distance 2"",
  AND(E215&lt;&gt;"""",
    NOT(OR(
      REGEXMATCH(TEXT(E215,""0""), ""^[1-9]$""),
      REGEXMATCH(TEXT(E215,""0""), ""^1[1-9]$"")
    ))
  ), ""Error: Direction 2 must be between 1 and 9"",
  AND(F215&lt;&gt;"""",
 "&amp;"   NOT(AND(VALUE(F215)&gt;=1, VALUE(F215)&lt;=50))
  ), ""Error: Distance 2 must be between 1 and 50"",
  AND(
    OR(G215&lt;&gt;"""", H215&lt;&gt;""""),
    OR(G215="""", H215="""")
  ), ""Error: Please enter both Direction 3 and Distance 3"",
  AND(G215&lt;&gt;"""",
    NOT(O"&amp;"R(
      REGEXMATCH(TEXT(G215,""0""), ""^[1-9]$""),
      REGEXMATCH(TEXT(G215,""0""), ""^1[1-9]$"")
    ))
  ), ""Error: Direction 3 must be between 1 and 9"",
  AND(H215&lt;&gt;"""",
    NOT(AND(VALUE(H215)&gt;=1, VALUE(H215)&lt;=50))
  ), ""Error: Distance 3 must "&amp;"be between 1 and 50"",
  TRUE, ""Valid""
)"),"")</f>
        <v/>
      </c>
    </row>
    <row r="216" ht="13.5" customHeight="1">
      <c r="A216" s="5">
        <v>2.0</v>
      </c>
      <c r="B216" s="17"/>
      <c r="C216" s="17"/>
      <c r="D216" s="17"/>
      <c r="E216" s="17"/>
      <c r="F216" s="17"/>
      <c r="G216" s="17"/>
      <c r="H216" s="17"/>
      <c r="I216" s="5"/>
      <c r="J216" s="5"/>
      <c r="K216" s="6"/>
      <c r="L216" s="6" t="str">
        <f>IFERROR(__xludf.DUMMYFUNCTION("IFS(
  AND(B216="""",C216="""",D216="""",E216="""",F216="""",G216="""",H216=""""), """",
  B216="""", ""Error: Please enter the Item"",
  NOT(REGEXMATCH(TEXT(B216,""0""), ""^[0-9]+$"")), ""Error: Item must be a number"",
  NOT(OR(
    AND(VALUE(B216)&gt;=1, "&amp;"VALUE(B216)&lt;=10),
    AND(VALUE(B216)&gt;=11, VALUE(B216)&lt;=90),
    AND(VALUE(B216)&gt;=91, VALUE(B216)&lt;=95),
    AND(VALUE(B216)&gt;=1001, VALUE(B216)&lt;=3000),
    AND(VALUE(B216)&gt;=4001, VALUE(B216)&lt;=6000),
    AND(VALUE(B216)&gt;=7001, VALUE(B216)&lt;=8000)
  )), ""Err"&amp;"or: Please enter Item number for a Commander, Federation, Spy, Ship, Brigade or Baggage Train"",
  OR(C216="""", D216=""""), ""Error: Please enter Direction 1 and Distance 1"",
  NOT(OR(
    REGEXMATCH(TEXT(C216,""0""), ""^[1-9]$""),
    REGEXMATCH(TEXT(C"&amp;"216,""0""), ""^1[1-9]$"")
  )), ""Error: Direction 1 must be between 1 and 9"",
  NOT(AND(VALUE(D216)&gt;=1, VALUE(D216)&lt;=50)), ""Error: Distance 1 must be between 1 and 50"",
  AND(
    OR(E216&lt;&gt;"""", F216&lt;&gt;""""),
    OR(E216="""", F216="""")
  ), ""Error: "&amp;"Please enter both Direction 2 and Distance 2"",
  AND(E216&lt;&gt;"""",
    NOT(OR(
      REGEXMATCH(TEXT(E216,""0""), ""^[1-9]$""),
      REGEXMATCH(TEXT(E216,""0""), ""^1[1-9]$"")
    ))
  ), ""Error: Direction 2 must be between 1 and 9"",
  AND(F216&lt;&gt;"""",
 "&amp;"   NOT(AND(VALUE(F216)&gt;=1, VALUE(F216)&lt;=50))
  ), ""Error: Distance 2 must be between 1 and 50"",
  AND(
    OR(G216&lt;&gt;"""", H216&lt;&gt;""""),
    OR(G216="""", H216="""")
  ), ""Error: Please enter both Direction 3 and Distance 3"",
  AND(G216&lt;&gt;"""",
    NOT(O"&amp;"R(
      REGEXMATCH(TEXT(G216,""0""), ""^[1-9]$""),
      REGEXMATCH(TEXT(G216,""0""), ""^1[1-9]$"")
    ))
  ), ""Error: Direction 3 must be between 1 and 9"",
  AND(H216&lt;&gt;"""",
    NOT(AND(VALUE(H216)&gt;=1, VALUE(H216)&lt;=50))
  ), ""Error: Distance 3 must "&amp;"be between 1 and 50"",
  TRUE, ""Valid""
)"),"")</f>
        <v/>
      </c>
    </row>
    <row r="217" ht="13.5" customHeight="1">
      <c r="A217" s="5">
        <v>3.0</v>
      </c>
      <c r="B217" s="17"/>
      <c r="C217" s="17"/>
      <c r="D217" s="17"/>
      <c r="E217" s="17"/>
      <c r="F217" s="17"/>
      <c r="G217" s="17"/>
      <c r="H217" s="17"/>
      <c r="I217" s="5"/>
      <c r="J217" s="5"/>
      <c r="K217" s="6"/>
      <c r="L217" s="6" t="str">
        <f>IFERROR(__xludf.DUMMYFUNCTION("IFS(
  AND(B217="""",C217="""",D217="""",E217="""",F217="""",G217="""",H217=""""), """",
  B217="""", ""Error: Please enter the Item"",
  NOT(REGEXMATCH(TEXT(B217,""0""), ""^[0-9]+$"")), ""Error: Item must be a number"",
  NOT(OR(
    AND(VALUE(B217)&gt;=1, "&amp;"VALUE(B217)&lt;=10),
    AND(VALUE(B217)&gt;=11, VALUE(B217)&lt;=90),
    AND(VALUE(B217)&gt;=91, VALUE(B217)&lt;=95),
    AND(VALUE(B217)&gt;=1001, VALUE(B217)&lt;=3000),
    AND(VALUE(B217)&gt;=4001, VALUE(B217)&lt;=6000),
    AND(VALUE(B217)&gt;=7001, VALUE(B217)&lt;=8000)
  )), ""Err"&amp;"or: Please enter Item number for a Commander, Federation, Spy, Ship, Brigade or Baggage Train"",
  OR(C217="""", D217=""""), ""Error: Please enter Direction 1 and Distance 1"",
  NOT(OR(
    REGEXMATCH(TEXT(C217,""0""), ""^[1-9]$""),
    REGEXMATCH(TEXT(C"&amp;"217,""0""), ""^1[1-9]$"")
  )), ""Error: Direction 1 must be between 1 and 9"",
  NOT(AND(VALUE(D217)&gt;=1, VALUE(D217)&lt;=50)), ""Error: Distance 1 must be between 1 and 50"",
  AND(
    OR(E217&lt;&gt;"""", F217&lt;&gt;""""),
    OR(E217="""", F217="""")
  ), ""Error: "&amp;"Please enter both Direction 2 and Distance 2"",
  AND(E217&lt;&gt;"""",
    NOT(OR(
      REGEXMATCH(TEXT(E217,""0""), ""^[1-9]$""),
      REGEXMATCH(TEXT(E217,""0""), ""^1[1-9]$"")
    ))
  ), ""Error: Direction 2 must be between 1 and 9"",
  AND(F217&lt;&gt;"""",
 "&amp;"   NOT(AND(VALUE(F217)&gt;=1, VALUE(F217)&lt;=50))
  ), ""Error: Distance 2 must be between 1 and 50"",
  AND(
    OR(G217&lt;&gt;"""", H217&lt;&gt;""""),
    OR(G217="""", H217="""")
  ), ""Error: Please enter both Direction 3 and Distance 3"",
  AND(G217&lt;&gt;"""",
    NOT(O"&amp;"R(
      REGEXMATCH(TEXT(G217,""0""), ""^[1-9]$""),
      REGEXMATCH(TEXT(G217,""0""), ""^1[1-9]$"")
    ))
  ), ""Error: Direction 3 must be between 1 and 9"",
  AND(H217&lt;&gt;"""",
    NOT(AND(VALUE(H217)&gt;=1, VALUE(H217)&lt;=50))
  ), ""Error: Distance 3 must "&amp;"be between 1 and 50"",
  TRUE, ""Valid""
)"),"")</f>
        <v/>
      </c>
    </row>
    <row r="218" ht="13.5" customHeight="1">
      <c r="A218" s="5">
        <v>4.0</v>
      </c>
      <c r="B218" s="17"/>
      <c r="C218" s="17"/>
      <c r="D218" s="17"/>
      <c r="E218" s="17"/>
      <c r="F218" s="17"/>
      <c r="G218" s="17"/>
      <c r="H218" s="17"/>
      <c r="I218" s="5"/>
      <c r="J218" s="5"/>
      <c r="K218" s="6"/>
      <c r="L218" s="6" t="str">
        <f>IFERROR(__xludf.DUMMYFUNCTION("IFS(
  AND(B218="""",C218="""",D218="""",E218="""",F218="""",G218="""",H218=""""), """",
  B218="""", ""Error: Please enter the Item"",
  NOT(REGEXMATCH(TEXT(B218,""0""), ""^[0-9]+$"")), ""Error: Item must be a number"",
  NOT(OR(
    AND(VALUE(B218)&gt;=1, "&amp;"VALUE(B218)&lt;=10),
    AND(VALUE(B218)&gt;=11, VALUE(B218)&lt;=90),
    AND(VALUE(B218)&gt;=91, VALUE(B218)&lt;=95),
    AND(VALUE(B218)&gt;=1001, VALUE(B218)&lt;=3000),
    AND(VALUE(B218)&gt;=4001, VALUE(B218)&lt;=6000),
    AND(VALUE(B218)&gt;=7001, VALUE(B218)&lt;=8000)
  )), ""Err"&amp;"or: Please enter Item number for a Commander, Federation, Spy, Ship, Brigade or Baggage Train"",
  OR(C218="""", D218=""""), ""Error: Please enter Direction 1 and Distance 1"",
  NOT(OR(
    REGEXMATCH(TEXT(C218,""0""), ""^[1-9]$""),
    REGEXMATCH(TEXT(C"&amp;"218,""0""), ""^1[1-9]$"")
  )), ""Error: Direction 1 must be between 1 and 9"",
  NOT(AND(VALUE(D218)&gt;=1, VALUE(D218)&lt;=50)), ""Error: Distance 1 must be between 1 and 50"",
  AND(
    OR(E218&lt;&gt;"""", F218&lt;&gt;""""),
    OR(E218="""", F218="""")
  ), ""Error: "&amp;"Please enter both Direction 2 and Distance 2"",
  AND(E218&lt;&gt;"""",
    NOT(OR(
      REGEXMATCH(TEXT(E218,""0""), ""^[1-9]$""),
      REGEXMATCH(TEXT(E218,""0""), ""^1[1-9]$"")
    ))
  ), ""Error: Direction 2 must be between 1 and 9"",
  AND(F218&lt;&gt;"""",
 "&amp;"   NOT(AND(VALUE(F218)&gt;=1, VALUE(F218)&lt;=50))
  ), ""Error: Distance 2 must be between 1 and 50"",
  AND(
    OR(G218&lt;&gt;"""", H218&lt;&gt;""""),
    OR(G218="""", H218="""")
  ), ""Error: Please enter both Direction 3 and Distance 3"",
  AND(G218&lt;&gt;"""",
    NOT(O"&amp;"R(
      REGEXMATCH(TEXT(G218,""0""), ""^[1-9]$""),
      REGEXMATCH(TEXT(G218,""0""), ""^1[1-9]$"")
    ))
  ), ""Error: Direction 3 must be between 1 and 9"",
  AND(H218&lt;&gt;"""",
    NOT(AND(VALUE(H218)&gt;=1, VALUE(H218)&lt;=50))
  ), ""Error: Distance 3 must "&amp;"be between 1 and 50"",
  TRUE, ""Valid""
)"),"")</f>
        <v/>
      </c>
    </row>
    <row r="219" ht="13.5" customHeight="1">
      <c r="A219" s="5">
        <v>5.0</v>
      </c>
      <c r="B219" s="17"/>
      <c r="C219" s="17"/>
      <c r="D219" s="17"/>
      <c r="E219" s="17"/>
      <c r="F219" s="17"/>
      <c r="G219" s="17"/>
      <c r="H219" s="17"/>
      <c r="I219" s="5"/>
      <c r="J219" s="5"/>
      <c r="K219" s="6"/>
      <c r="L219" s="6" t="str">
        <f>IFERROR(__xludf.DUMMYFUNCTION("IFS(
  AND(B219="""",C219="""",D219="""",E219="""",F219="""",G219="""",H219=""""), """",
  B219="""", ""Error: Please enter the Item"",
  NOT(REGEXMATCH(TEXT(B219,""0""), ""^[0-9]+$"")), ""Error: Item must be a number"",
  NOT(OR(
    AND(VALUE(B219)&gt;=1, "&amp;"VALUE(B219)&lt;=10),
    AND(VALUE(B219)&gt;=11, VALUE(B219)&lt;=90),
    AND(VALUE(B219)&gt;=91, VALUE(B219)&lt;=95),
    AND(VALUE(B219)&gt;=1001, VALUE(B219)&lt;=3000),
    AND(VALUE(B219)&gt;=4001, VALUE(B219)&lt;=6000),
    AND(VALUE(B219)&gt;=7001, VALUE(B219)&lt;=8000)
  )), ""Err"&amp;"or: Please enter Item number for a Commander, Federation, Spy, Ship, Brigade or Baggage Train"",
  OR(C219="""", D219=""""), ""Error: Please enter Direction 1 and Distance 1"",
  NOT(OR(
    REGEXMATCH(TEXT(C219,""0""), ""^[1-9]$""),
    REGEXMATCH(TEXT(C"&amp;"219,""0""), ""^1[1-9]$"")
  )), ""Error: Direction 1 must be between 1 and 9"",
  NOT(AND(VALUE(D219)&gt;=1, VALUE(D219)&lt;=50)), ""Error: Distance 1 must be between 1 and 50"",
  AND(
    OR(E219&lt;&gt;"""", F219&lt;&gt;""""),
    OR(E219="""", F219="""")
  ), ""Error: "&amp;"Please enter both Direction 2 and Distance 2"",
  AND(E219&lt;&gt;"""",
    NOT(OR(
      REGEXMATCH(TEXT(E219,""0""), ""^[1-9]$""),
      REGEXMATCH(TEXT(E219,""0""), ""^1[1-9]$"")
    ))
  ), ""Error: Direction 2 must be between 1 and 9"",
  AND(F219&lt;&gt;"""",
 "&amp;"   NOT(AND(VALUE(F219)&gt;=1, VALUE(F219)&lt;=50))
  ), ""Error: Distance 2 must be between 1 and 50"",
  AND(
    OR(G219&lt;&gt;"""", H219&lt;&gt;""""),
    OR(G219="""", H219="""")
  ), ""Error: Please enter both Direction 3 and Distance 3"",
  AND(G219&lt;&gt;"""",
    NOT(O"&amp;"R(
      REGEXMATCH(TEXT(G219,""0""), ""^[1-9]$""),
      REGEXMATCH(TEXT(G219,""0""), ""^1[1-9]$"")
    ))
  ), ""Error: Direction 3 must be between 1 and 9"",
  AND(H219&lt;&gt;"""",
    NOT(AND(VALUE(H219)&gt;=1, VALUE(H219)&lt;=50))
  ), ""Error: Distance 3 must "&amp;"be between 1 and 50"",
  TRUE, ""Valid""
)"),"")</f>
        <v/>
      </c>
    </row>
    <row r="220" ht="13.5" customHeight="1">
      <c r="A220" s="5">
        <v>6.0</v>
      </c>
      <c r="B220" s="17"/>
      <c r="C220" s="17"/>
      <c r="D220" s="17"/>
      <c r="E220" s="17"/>
      <c r="F220" s="17"/>
      <c r="G220" s="17"/>
      <c r="H220" s="17"/>
      <c r="I220" s="5"/>
      <c r="J220" s="5"/>
      <c r="K220" s="6"/>
      <c r="L220" s="6" t="str">
        <f>IFERROR(__xludf.DUMMYFUNCTION("IFS(
  AND(B220="""",C220="""",D220="""",E220="""",F220="""",G220="""",H220=""""), """",
  B220="""", ""Error: Please enter the Item"",
  NOT(REGEXMATCH(TEXT(B220,""0""), ""^[0-9]+$"")), ""Error: Item must be a number"",
  NOT(OR(
    AND(VALUE(B220)&gt;=1, "&amp;"VALUE(B220)&lt;=10),
    AND(VALUE(B220)&gt;=11, VALUE(B220)&lt;=90),
    AND(VALUE(B220)&gt;=91, VALUE(B220)&lt;=95),
    AND(VALUE(B220)&gt;=1001, VALUE(B220)&lt;=3000),
    AND(VALUE(B220)&gt;=4001, VALUE(B220)&lt;=6000),
    AND(VALUE(B220)&gt;=7001, VALUE(B220)&lt;=8000)
  )), ""Err"&amp;"or: Please enter Item number for a Commander, Federation, Spy, Ship, Brigade or Baggage Train"",
  OR(C220="""", D220=""""), ""Error: Please enter Direction 1 and Distance 1"",
  NOT(OR(
    REGEXMATCH(TEXT(C220,""0""), ""^[1-9]$""),
    REGEXMATCH(TEXT(C"&amp;"220,""0""), ""^1[1-9]$"")
  )), ""Error: Direction 1 must be between 1 and 9"",
  NOT(AND(VALUE(D220)&gt;=1, VALUE(D220)&lt;=50)), ""Error: Distance 1 must be between 1 and 50"",
  AND(
    OR(E220&lt;&gt;"""", F220&lt;&gt;""""),
    OR(E220="""", F220="""")
  ), ""Error: "&amp;"Please enter both Direction 2 and Distance 2"",
  AND(E220&lt;&gt;"""",
    NOT(OR(
      REGEXMATCH(TEXT(E220,""0""), ""^[1-9]$""),
      REGEXMATCH(TEXT(E220,""0""), ""^1[1-9]$"")
    ))
  ), ""Error: Direction 2 must be between 1 and 9"",
  AND(F220&lt;&gt;"""",
 "&amp;"   NOT(AND(VALUE(F220)&gt;=1, VALUE(F220)&lt;=50))
  ), ""Error: Distance 2 must be between 1 and 50"",
  AND(
    OR(G220&lt;&gt;"""", H220&lt;&gt;""""),
    OR(G220="""", H220="""")
  ), ""Error: Please enter both Direction 3 and Distance 3"",
  AND(G220&lt;&gt;"""",
    NOT(O"&amp;"R(
      REGEXMATCH(TEXT(G220,""0""), ""^[1-9]$""),
      REGEXMATCH(TEXT(G220,""0""), ""^1[1-9]$"")
    ))
  ), ""Error: Direction 3 must be between 1 and 9"",
  AND(H220&lt;&gt;"""",
    NOT(AND(VALUE(H220)&gt;=1, VALUE(H220)&lt;=50))
  ), ""Error: Distance 3 must "&amp;"be between 1 and 50"",
  TRUE, ""Valid""
)"),"")</f>
        <v/>
      </c>
    </row>
    <row r="221" ht="13.5" customHeight="1">
      <c r="A221" s="5">
        <v>7.0</v>
      </c>
      <c r="B221" s="17"/>
      <c r="C221" s="17"/>
      <c r="D221" s="17"/>
      <c r="E221" s="17"/>
      <c r="F221" s="17"/>
      <c r="G221" s="17"/>
      <c r="H221" s="17"/>
      <c r="I221" s="5"/>
      <c r="J221" s="5"/>
      <c r="K221" s="6"/>
      <c r="L221" s="6" t="str">
        <f>IFERROR(__xludf.DUMMYFUNCTION("IFS(
  AND(B221="""",C221="""",D221="""",E221="""",F221="""",G221="""",H221=""""), """",
  B221="""", ""Error: Please enter the Item"",
  NOT(REGEXMATCH(TEXT(B221,""0""), ""^[0-9]+$"")), ""Error: Item must be a number"",
  NOT(OR(
    AND(VALUE(B221)&gt;=1, "&amp;"VALUE(B221)&lt;=10),
    AND(VALUE(B221)&gt;=11, VALUE(B221)&lt;=90),
    AND(VALUE(B221)&gt;=91, VALUE(B221)&lt;=95),
    AND(VALUE(B221)&gt;=1001, VALUE(B221)&lt;=3000),
    AND(VALUE(B221)&gt;=4001, VALUE(B221)&lt;=6000),
    AND(VALUE(B221)&gt;=7001, VALUE(B221)&lt;=8000)
  )), ""Err"&amp;"or: Please enter Item number for a Commander, Federation, Spy, Ship, Brigade or Baggage Train"",
  OR(C221="""", D221=""""), ""Error: Please enter Direction 1 and Distance 1"",
  NOT(OR(
    REGEXMATCH(TEXT(C221,""0""), ""^[1-9]$""),
    REGEXMATCH(TEXT(C"&amp;"221,""0""), ""^1[1-9]$"")
  )), ""Error: Direction 1 must be between 1 and 9"",
  NOT(AND(VALUE(D221)&gt;=1, VALUE(D221)&lt;=50)), ""Error: Distance 1 must be between 1 and 50"",
  AND(
    OR(E221&lt;&gt;"""", F221&lt;&gt;""""),
    OR(E221="""", F221="""")
  ), ""Error: "&amp;"Please enter both Direction 2 and Distance 2"",
  AND(E221&lt;&gt;"""",
    NOT(OR(
      REGEXMATCH(TEXT(E221,""0""), ""^[1-9]$""),
      REGEXMATCH(TEXT(E221,""0""), ""^1[1-9]$"")
    ))
  ), ""Error: Direction 2 must be between 1 and 9"",
  AND(F221&lt;&gt;"""",
 "&amp;"   NOT(AND(VALUE(F221)&gt;=1, VALUE(F221)&lt;=50))
  ), ""Error: Distance 2 must be between 1 and 50"",
  AND(
    OR(G221&lt;&gt;"""", H221&lt;&gt;""""),
    OR(G221="""", H221="""")
  ), ""Error: Please enter both Direction 3 and Distance 3"",
  AND(G221&lt;&gt;"""",
    NOT(O"&amp;"R(
      REGEXMATCH(TEXT(G221,""0""), ""^[1-9]$""),
      REGEXMATCH(TEXT(G221,""0""), ""^1[1-9]$"")
    ))
  ), ""Error: Direction 3 must be between 1 and 9"",
  AND(H221&lt;&gt;"""",
    NOT(AND(VALUE(H221)&gt;=1, VALUE(H221)&lt;=50))
  ), ""Error: Distance 3 must "&amp;"be between 1 and 50"",
  TRUE, ""Valid""
)"),"")</f>
        <v/>
      </c>
    </row>
    <row r="222" ht="13.5" customHeight="1">
      <c r="A222" s="5">
        <v>8.0</v>
      </c>
      <c r="B222" s="17"/>
      <c r="C222" s="17"/>
      <c r="D222" s="17"/>
      <c r="E222" s="17"/>
      <c r="F222" s="17"/>
      <c r="G222" s="17"/>
      <c r="H222" s="17"/>
      <c r="I222" s="5"/>
      <c r="J222" s="5"/>
      <c r="K222" s="6"/>
      <c r="L222" s="6" t="str">
        <f>IFERROR(__xludf.DUMMYFUNCTION("IFS(
  AND(B222="""",C222="""",D222="""",E222="""",F222="""",G222="""",H222=""""), """",
  B222="""", ""Error: Please enter the Item"",
  NOT(REGEXMATCH(TEXT(B222,""0""), ""^[0-9]+$"")), ""Error: Item must be a number"",
  NOT(OR(
    AND(VALUE(B222)&gt;=1, "&amp;"VALUE(B222)&lt;=10),
    AND(VALUE(B222)&gt;=11, VALUE(B222)&lt;=90),
    AND(VALUE(B222)&gt;=91, VALUE(B222)&lt;=95),
    AND(VALUE(B222)&gt;=1001, VALUE(B222)&lt;=3000),
    AND(VALUE(B222)&gt;=4001, VALUE(B222)&lt;=6000),
    AND(VALUE(B222)&gt;=7001, VALUE(B222)&lt;=8000)
  )), ""Err"&amp;"or: Please enter Item number for a Commander, Federation, Spy, Ship, Brigade or Baggage Train"",
  OR(C222="""", D222=""""), ""Error: Please enter Direction 1 and Distance 1"",
  NOT(OR(
    REGEXMATCH(TEXT(C222,""0""), ""^[1-9]$""),
    REGEXMATCH(TEXT(C"&amp;"222,""0""), ""^1[1-9]$"")
  )), ""Error: Direction 1 must be between 1 and 9"",
  NOT(AND(VALUE(D222)&gt;=1, VALUE(D222)&lt;=50)), ""Error: Distance 1 must be between 1 and 50"",
  AND(
    OR(E222&lt;&gt;"""", F222&lt;&gt;""""),
    OR(E222="""", F222="""")
  ), ""Error: "&amp;"Please enter both Direction 2 and Distance 2"",
  AND(E222&lt;&gt;"""",
    NOT(OR(
      REGEXMATCH(TEXT(E222,""0""), ""^[1-9]$""),
      REGEXMATCH(TEXT(E222,""0""), ""^1[1-9]$"")
    ))
  ), ""Error: Direction 2 must be between 1 and 9"",
  AND(F222&lt;&gt;"""",
 "&amp;"   NOT(AND(VALUE(F222)&gt;=1, VALUE(F222)&lt;=50))
  ), ""Error: Distance 2 must be between 1 and 50"",
  AND(
    OR(G222&lt;&gt;"""", H222&lt;&gt;""""),
    OR(G222="""", H222="""")
  ), ""Error: Please enter both Direction 3 and Distance 3"",
  AND(G222&lt;&gt;"""",
    NOT(O"&amp;"R(
      REGEXMATCH(TEXT(G222,""0""), ""^[1-9]$""),
      REGEXMATCH(TEXT(G222,""0""), ""^1[1-9]$"")
    ))
  ), ""Error: Direction 3 must be between 1 and 9"",
  AND(H222&lt;&gt;"""",
    NOT(AND(VALUE(H222)&gt;=1, VALUE(H222)&lt;=50))
  ), ""Error: Distance 3 must "&amp;"be between 1 and 50"",
  TRUE, ""Valid""
)"),"")</f>
        <v/>
      </c>
    </row>
    <row r="223" ht="13.5" customHeight="1">
      <c r="A223" s="5">
        <v>9.0</v>
      </c>
      <c r="B223" s="17"/>
      <c r="C223" s="17"/>
      <c r="D223" s="17"/>
      <c r="E223" s="17"/>
      <c r="F223" s="17"/>
      <c r="G223" s="17"/>
      <c r="H223" s="17"/>
      <c r="I223" s="5"/>
      <c r="J223" s="5"/>
      <c r="K223" s="6"/>
      <c r="L223" s="6" t="str">
        <f>IFERROR(__xludf.DUMMYFUNCTION("IFS(
  AND(B223="""",C223="""",D223="""",E223="""",F223="""",G223="""",H223=""""), """",
  B223="""", ""Error: Please enter the Item"",
  NOT(REGEXMATCH(TEXT(B223,""0""), ""^[0-9]+$"")), ""Error: Item must be a number"",
  NOT(OR(
    AND(VALUE(B223)&gt;=1, "&amp;"VALUE(B223)&lt;=10),
    AND(VALUE(B223)&gt;=11, VALUE(B223)&lt;=90),
    AND(VALUE(B223)&gt;=91, VALUE(B223)&lt;=95),
    AND(VALUE(B223)&gt;=1001, VALUE(B223)&lt;=3000),
    AND(VALUE(B223)&gt;=4001, VALUE(B223)&lt;=6000),
    AND(VALUE(B223)&gt;=7001, VALUE(B223)&lt;=8000)
  )), ""Err"&amp;"or: Please enter Item number for a Commander, Federation, Spy, Ship, Brigade or Baggage Train"",
  OR(C223="""", D223=""""), ""Error: Please enter Direction 1 and Distance 1"",
  NOT(OR(
    REGEXMATCH(TEXT(C223,""0""), ""^[1-9]$""),
    REGEXMATCH(TEXT(C"&amp;"223,""0""), ""^1[1-9]$"")
  )), ""Error: Direction 1 must be between 1 and 9"",
  NOT(AND(VALUE(D223)&gt;=1, VALUE(D223)&lt;=50)), ""Error: Distance 1 must be between 1 and 50"",
  AND(
    OR(E223&lt;&gt;"""", F223&lt;&gt;""""),
    OR(E223="""", F223="""")
  ), ""Error: "&amp;"Please enter both Direction 2 and Distance 2"",
  AND(E223&lt;&gt;"""",
    NOT(OR(
      REGEXMATCH(TEXT(E223,""0""), ""^[1-9]$""),
      REGEXMATCH(TEXT(E223,""0""), ""^1[1-9]$"")
    ))
  ), ""Error: Direction 2 must be between 1 and 9"",
  AND(F223&lt;&gt;"""",
 "&amp;"   NOT(AND(VALUE(F223)&gt;=1, VALUE(F223)&lt;=50))
  ), ""Error: Distance 2 must be between 1 and 50"",
  AND(
    OR(G223&lt;&gt;"""", H223&lt;&gt;""""),
    OR(G223="""", H223="""")
  ), ""Error: Please enter both Direction 3 and Distance 3"",
  AND(G223&lt;&gt;"""",
    NOT(O"&amp;"R(
      REGEXMATCH(TEXT(G223,""0""), ""^[1-9]$""),
      REGEXMATCH(TEXT(G223,""0""), ""^1[1-9]$"")
    ))
  ), ""Error: Direction 3 must be between 1 and 9"",
  AND(H223&lt;&gt;"""",
    NOT(AND(VALUE(H223)&gt;=1, VALUE(H223)&lt;=50))
  ), ""Error: Distance 3 must "&amp;"be between 1 and 50"",
  TRUE, ""Valid""
)"),"")</f>
        <v/>
      </c>
    </row>
    <row r="224" ht="13.5" customHeight="1">
      <c r="A224" s="5">
        <v>10.0</v>
      </c>
      <c r="B224" s="17"/>
      <c r="C224" s="15"/>
      <c r="D224" s="17"/>
      <c r="E224" s="15"/>
      <c r="F224" s="15"/>
      <c r="G224" s="15"/>
      <c r="H224" s="15"/>
      <c r="I224" s="5"/>
      <c r="J224" s="5"/>
      <c r="K224" s="6"/>
      <c r="L224" s="6" t="str">
        <f>IFERROR(__xludf.DUMMYFUNCTION("IFS(
  AND(B224="""",C224="""",D224="""",E224="""",F224="""",G224="""",H224=""""), """",
  B224="""", ""Error: Please enter the Item"",
  NOT(REGEXMATCH(TEXT(B224,""0""), ""^[0-9]+$"")), ""Error: Item must be a number"",
  NOT(OR(
    AND(VALUE(B224)&gt;=1, "&amp;"VALUE(B224)&lt;=10),
    AND(VALUE(B224)&gt;=11, VALUE(B224)&lt;=90),
    AND(VALUE(B224)&gt;=91, VALUE(B224)&lt;=95),
    AND(VALUE(B224)&gt;=1001, VALUE(B224)&lt;=3000),
    AND(VALUE(B224)&gt;=4001, VALUE(B224)&lt;=6000),
    AND(VALUE(B224)&gt;=7001, VALUE(B224)&lt;=8000)
  )), ""Err"&amp;"or: Please enter Item number for a Commander, Federation, Spy, Ship, Brigade or Baggage Train"",
  OR(C224="""", D224=""""), ""Error: Please enter Direction 1 and Distance 1"",
  NOT(OR(
    REGEXMATCH(TEXT(C224,""0""), ""^[1-9]$""),
    REGEXMATCH(TEXT(C"&amp;"224,""0""), ""^1[1-9]$"")
  )), ""Error: Direction 1 must be between 1 and 9"",
  NOT(AND(VALUE(D224)&gt;=1, VALUE(D224)&lt;=50)), ""Error: Distance 1 must be between 1 and 50"",
  AND(
    OR(E224&lt;&gt;"""", F224&lt;&gt;""""),
    OR(E224="""", F224="""")
  ), ""Error: "&amp;"Please enter both Direction 2 and Distance 2"",
  AND(E224&lt;&gt;"""",
    NOT(OR(
      REGEXMATCH(TEXT(E224,""0""), ""^[1-9]$""),
      REGEXMATCH(TEXT(E224,""0""), ""^1[1-9]$"")
    ))
  ), ""Error: Direction 2 must be between 1 and 9"",
  AND(F224&lt;&gt;"""",
 "&amp;"   NOT(AND(VALUE(F224)&gt;=1, VALUE(F224)&lt;=50))
  ), ""Error: Distance 2 must be between 1 and 50"",
  AND(
    OR(G224&lt;&gt;"""", H224&lt;&gt;""""),
    OR(G224="""", H224="""")
  ), ""Error: Please enter both Direction 3 and Distance 3"",
  AND(G224&lt;&gt;"""",
    NOT(O"&amp;"R(
      REGEXMATCH(TEXT(G224,""0""), ""^[1-9]$""),
      REGEXMATCH(TEXT(G224,""0""), ""^1[1-9]$"")
    ))
  ), ""Error: Direction 3 must be between 1 and 9"",
  AND(H224&lt;&gt;"""",
    NOT(AND(VALUE(H224)&gt;=1, VALUE(H224)&lt;=50))
  ), ""Error: Distance 3 must "&amp;"be between 1 and 50"",
  TRUE, ""Valid""
)"),"")</f>
        <v/>
      </c>
    </row>
    <row r="225" ht="13.5" customHeight="1">
      <c r="A225" s="5">
        <v>11.0</v>
      </c>
      <c r="B225" s="17"/>
      <c r="C225" s="17"/>
      <c r="D225" s="17"/>
      <c r="E225" s="17"/>
      <c r="F225" s="17"/>
      <c r="G225" s="17"/>
      <c r="H225" s="17"/>
      <c r="I225" s="5"/>
      <c r="J225" s="5"/>
      <c r="K225" s="6"/>
      <c r="L225" s="6" t="str">
        <f>IFERROR(__xludf.DUMMYFUNCTION("IFS(
  AND(B225="""",C225="""",D225="""",E225="""",F225="""",G225="""",H225=""""), """",
  B225="""", ""Error: Please enter the Item"",
  NOT(REGEXMATCH(TEXT(B225,""0""), ""^[0-9]+$"")), ""Error: Item must be a number"",
  NOT(OR(
    AND(VALUE(B225)&gt;=1, "&amp;"VALUE(B225)&lt;=10),
    AND(VALUE(B225)&gt;=11, VALUE(B225)&lt;=90),
    AND(VALUE(B225)&gt;=91, VALUE(B225)&lt;=95),
    AND(VALUE(B225)&gt;=1001, VALUE(B225)&lt;=3000),
    AND(VALUE(B225)&gt;=4001, VALUE(B225)&lt;=6000),
    AND(VALUE(B225)&gt;=7001, VALUE(B225)&lt;=8000)
  )), ""Err"&amp;"or: Please enter Item number for a Commander, Federation, Spy, Ship, Brigade or Baggage Train"",
  OR(C225="""", D225=""""), ""Error: Please enter Direction 1 and Distance 1"",
  NOT(OR(
    REGEXMATCH(TEXT(C225,""0""), ""^[1-9]$""),
    REGEXMATCH(TEXT(C"&amp;"225,""0""), ""^1[1-9]$"")
  )), ""Error: Direction 1 must be between 1 and 9"",
  NOT(AND(VALUE(D225)&gt;=1, VALUE(D225)&lt;=50)), ""Error: Distance 1 must be between 1 and 50"",
  AND(
    OR(E225&lt;&gt;"""", F225&lt;&gt;""""),
    OR(E225="""", F225="""")
  ), ""Error: "&amp;"Please enter both Direction 2 and Distance 2"",
  AND(E225&lt;&gt;"""",
    NOT(OR(
      REGEXMATCH(TEXT(E225,""0""), ""^[1-9]$""),
      REGEXMATCH(TEXT(E225,""0""), ""^1[1-9]$"")
    ))
  ), ""Error: Direction 2 must be between 1 and 9"",
  AND(F225&lt;&gt;"""",
 "&amp;"   NOT(AND(VALUE(F225)&gt;=1, VALUE(F225)&lt;=50))
  ), ""Error: Distance 2 must be between 1 and 50"",
  AND(
    OR(G225&lt;&gt;"""", H225&lt;&gt;""""),
    OR(G225="""", H225="""")
  ), ""Error: Please enter both Direction 3 and Distance 3"",
  AND(G225&lt;&gt;"""",
    NOT(O"&amp;"R(
      REGEXMATCH(TEXT(G225,""0""), ""^[1-9]$""),
      REGEXMATCH(TEXT(G225,""0""), ""^1[1-9]$"")
    ))
  ), ""Error: Direction 3 must be between 1 and 9"",
  AND(H225&lt;&gt;"""",
    NOT(AND(VALUE(H225)&gt;=1, VALUE(H225)&lt;=50))
  ), ""Error: Distance 3 must "&amp;"be between 1 and 50"",
  TRUE, ""Valid""
)"),"")</f>
        <v/>
      </c>
    </row>
    <row r="226" ht="13.5" customHeight="1">
      <c r="A226" s="5">
        <v>12.0</v>
      </c>
      <c r="B226" s="17"/>
      <c r="C226" s="17"/>
      <c r="D226" s="17"/>
      <c r="E226" s="17"/>
      <c r="F226" s="17"/>
      <c r="G226" s="17"/>
      <c r="H226" s="17"/>
      <c r="I226" s="5"/>
      <c r="J226" s="5"/>
      <c r="K226" s="6"/>
      <c r="L226" s="6" t="str">
        <f>IFERROR(__xludf.DUMMYFUNCTION("IFS(
  AND(B226="""",C226="""",D226="""",E226="""",F226="""",G226="""",H226=""""), """",
  B226="""", ""Error: Please enter the Item"",
  NOT(REGEXMATCH(TEXT(B226,""0""), ""^[0-9]+$"")), ""Error: Item must be a number"",
  NOT(OR(
    AND(VALUE(B226)&gt;=1, "&amp;"VALUE(B226)&lt;=10),
    AND(VALUE(B226)&gt;=11, VALUE(B226)&lt;=90),
    AND(VALUE(B226)&gt;=91, VALUE(B226)&lt;=95),
    AND(VALUE(B226)&gt;=1001, VALUE(B226)&lt;=3000),
    AND(VALUE(B226)&gt;=4001, VALUE(B226)&lt;=6000),
    AND(VALUE(B226)&gt;=7001, VALUE(B226)&lt;=8000)
  )), ""Err"&amp;"or: Please enter Item number for a Commander, Federation, Spy, Ship, Brigade or Baggage Train"",
  OR(C226="""", D226=""""), ""Error: Please enter Direction 1 and Distance 1"",
  NOT(OR(
    REGEXMATCH(TEXT(C226,""0""), ""^[1-9]$""),
    REGEXMATCH(TEXT(C"&amp;"226,""0""), ""^1[1-9]$"")
  )), ""Error: Direction 1 must be between 1 and 9"",
  NOT(AND(VALUE(D226)&gt;=1, VALUE(D226)&lt;=50)), ""Error: Distance 1 must be between 1 and 50"",
  AND(
    OR(E226&lt;&gt;"""", F226&lt;&gt;""""),
    OR(E226="""", F226="""")
  ), ""Error: "&amp;"Please enter both Direction 2 and Distance 2"",
  AND(E226&lt;&gt;"""",
    NOT(OR(
      REGEXMATCH(TEXT(E226,""0""), ""^[1-9]$""),
      REGEXMATCH(TEXT(E226,""0""), ""^1[1-9]$"")
    ))
  ), ""Error: Direction 2 must be between 1 and 9"",
  AND(F226&lt;&gt;"""",
 "&amp;"   NOT(AND(VALUE(F226)&gt;=1, VALUE(F226)&lt;=50))
  ), ""Error: Distance 2 must be between 1 and 50"",
  AND(
    OR(G226&lt;&gt;"""", H226&lt;&gt;""""),
    OR(G226="""", H226="""")
  ), ""Error: Please enter both Direction 3 and Distance 3"",
  AND(G226&lt;&gt;"""",
    NOT(O"&amp;"R(
      REGEXMATCH(TEXT(G226,""0""), ""^[1-9]$""),
      REGEXMATCH(TEXT(G226,""0""), ""^1[1-9]$"")
    ))
  ), ""Error: Direction 3 must be between 1 and 9"",
  AND(H226&lt;&gt;"""",
    NOT(AND(VALUE(H226)&gt;=1, VALUE(H226)&lt;=50))
  ), ""Error: Distance 3 must "&amp;"be between 1 and 50"",
  TRUE, ""Valid""
)"),"")</f>
        <v/>
      </c>
    </row>
    <row r="227" ht="13.5" customHeight="1">
      <c r="A227" s="5">
        <v>13.0</v>
      </c>
      <c r="B227" s="17"/>
      <c r="C227" s="17"/>
      <c r="D227" s="17"/>
      <c r="E227" s="17"/>
      <c r="F227" s="17"/>
      <c r="G227" s="17"/>
      <c r="H227" s="17"/>
      <c r="I227" s="5"/>
      <c r="J227" s="5"/>
      <c r="K227" s="6"/>
      <c r="L227" s="6" t="str">
        <f>IFERROR(__xludf.DUMMYFUNCTION("IFS(
  AND(B227="""",C227="""",D227="""",E227="""",F227="""",G227="""",H227=""""), """",
  B227="""", ""Error: Please enter the Item"",
  NOT(REGEXMATCH(TEXT(B227,""0""), ""^[0-9]+$"")), ""Error: Item must be a number"",
  NOT(OR(
    AND(VALUE(B227)&gt;=1, "&amp;"VALUE(B227)&lt;=10),
    AND(VALUE(B227)&gt;=11, VALUE(B227)&lt;=90),
    AND(VALUE(B227)&gt;=91, VALUE(B227)&lt;=95),
    AND(VALUE(B227)&gt;=1001, VALUE(B227)&lt;=3000),
    AND(VALUE(B227)&gt;=4001, VALUE(B227)&lt;=6000),
    AND(VALUE(B227)&gt;=7001, VALUE(B227)&lt;=8000)
  )), ""Err"&amp;"or: Please enter Item number for a Commander, Federation, Spy, Ship, Brigade or Baggage Train"",
  OR(C227="""", D227=""""), ""Error: Please enter Direction 1 and Distance 1"",
  NOT(OR(
    REGEXMATCH(TEXT(C227,""0""), ""^[1-9]$""),
    REGEXMATCH(TEXT(C"&amp;"227,""0""), ""^1[1-9]$"")
  )), ""Error: Direction 1 must be between 1 and 9"",
  NOT(AND(VALUE(D227)&gt;=1, VALUE(D227)&lt;=50)), ""Error: Distance 1 must be between 1 and 50"",
  AND(
    OR(E227&lt;&gt;"""", F227&lt;&gt;""""),
    OR(E227="""", F227="""")
  ), ""Error: "&amp;"Please enter both Direction 2 and Distance 2"",
  AND(E227&lt;&gt;"""",
    NOT(OR(
      REGEXMATCH(TEXT(E227,""0""), ""^[1-9]$""),
      REGEXMATCH(TEXT(E227,""0""), ""^1[1-9]$"")
    ))
  ), ""Error: Direction 2 must be between 1 and 9"",
  AND(F227&lt;&gt;"""",
 "&amp;"   NOT(AND(VALUE(F227)&gt;=1, VALUE(F227)&lt;=50))
  ), ""Error: Distance 2 must be between 1 and 50"",
  AND(
    OR(G227&lt;&gt;"""", H227&lt;&gt;""""),
    OR(G227="""", H227="""")
  ), ""Error: Please enter both Direction 3 and Distance 3"",
  AND(G227&lt;&gt;"""",
    NOT(O"&amp;"R(
      REGEXMATCH(TEXT(G227,""0""), ""^[1-9]$""),
      REGEXMATCH(TEXT(G227,""0""), ""^1[1-9]$"")
    ))
  ), ""Error: Direction 3 must be between 1 and 9"",
  AND(H227&lt;&gt;"""",
    NOT(AND(VALUE(H227)&gt;=1, VALUE(H227)&lt;=50))
  ), ""Error: Distance 3 must "&amp;"be between 1 and 50"",
  TRUE, ""Valid""
)"),"")</f>
        <v/>
      </c>
    </row>
    <row r="228" ht="13.5" customHeight="1">
      <c r="A228" s="5">
        <v>14.0</v>
      </c>
      <c r="B228" s="17"/>
      <c r="C228" s="17"/>
      <c r="D228" s="17"/>
      <c r="E228" s="17"/>
      <c r="F228" s="17"/>
      <c r="G228" s="17"/>
      <c r="H228" s="17"/>
      <c r="I228" s="5"/>
      <c r="J228" s="5"/>
      <c r="K228" s="6"/>
      <c r="L228" s="6" t="str">
        <f>IFERROR(__xludf.DUMMYFUNCTION("IFS(
  AND(B228="""",C228="""",D228="""",E228="""",F228="""",G228="""",H228=""""), """",
  B228="""", ""Error: Please enter the Item"",
  NOT(REGEXMATCH(TEXT(B228,""0""), ""^[0-9]+$"")), ""Error: Item must be a number"",
  NOT(OR(
    AND(VALUE(B228)&gt;=1, "&amp;"VALUE(B228)&lt;=10),
    AND(VALUE(B228)&gt;=11, VALUE(B228)&lt;=90),
    AND(VALUE(B228)&gt;=91, VALUE(B228)&lt;=95),
    AND(VALUE(B228)&gt;=1001, VALUE(B228)&lt;=3000),
    AND(VALUE(B228)&gt;=4001, VALUE(B228)&lt;=6000),
    AND(VALUE(B228)&gt;=7001, VALUE(B228)&lt;=8000)
  )), ""Err"&amp;"or: Please enter Item number for a Commander, Federation, Spy, Ship, Brigade or Baggage Train"",
  OR(C228="""", D228=""""), ""Error: Please enter Direction 1 and Distance 1"",
  NOT(OR(
    REGEXMATCH(TEXT(C228,""0""), ""^[1-9]$""),
    REGEXMATCH(TEXT(C"&amp;"228,""0""), ""^1[1-9]$"")
  )), ""Error: Direction 1 must be between 1 and 9"",
  NOT(AND(VALUE(D228)&gt;=1, VALUE(D228)&lt;=50)), ""Error: Distance 1 must be between 1 and 50"",
  AND(
    OR(E228&lt;&gt;"""", F228&lt;&gt;""""),
    OR(E228="""", F228="""")
  ), ""Error: "&amp;"Please enter both Direction 2 and Distance 2"",
  AND(E228&lt;&gt;"""",
    NOT(OR(
      REGEXMATCH(TEXT(E228,""0""), ""^[1-9]$""),
      REGEXMATCH(TEXT(E228,""0""), ""^1[1-9]$"")
    ))
  ), ""Error: Direction 2 must be between 1 and 9"",
  AND(F228&lt;&gt;"""",
 "&amp;"   NOT(AND(VALUE(F228)&gt;=1, VALUE(F228)&lt;=50))
  ), ""Error: Distance 2 must be between 1 and 50"",
  AND(
    OR(G228&lt;&gt;"""", H228&lt;&gt;""""),
    OR(G228="""", H228="""")
  ), ""Error: Please enter both Direction 3 and Distance 3"",
  AND(G228&lt;&gt;"""",
    NOT(O"&amp;"R(
      REGEXMATCH(TEXT(G228,""0""), ""^[1-9]$""),
      REGEXMATCH(TEXT(G228,""0""), ""^1[1-9]$"")
    ))
  ), ""Error: Direction 3 must be between 1 and 9"",
  AND(H228&lt;&gt;"""",
    NOT(AND(VALUE(H228)&gt;=1, VALUE(H228)&lt;=50))
  ), ""Error: Distance 3 must "&amp;"be between 1 and 50"",
  TRUE, ""Valid""
)"),"")</f>
        <v/>
      </c>
    </row>
    <row r="229" ht="13.5" customHeight="1">
      <c r="A229" s="5">
        <v>15.0</v>
      </c>
      <c r="B229" s="17"/>
      <c r="C229" s="17"/>
      <c r="D229" s="17"/>
      <c r="E229" s="17"/>
      <c r="F229" s="17"/>
      <c r="G229" s="17"/>
      <c r="H229" s="17"/>
      <c r="I229" s="5"/>
      <c r="J229" s="5"/>
      <c r="K229" s="6"/>
      <c r="L229" s="6" t="str">
        <f>IFERROR(__xludf.DUMMYFUNCTION("IFS(
  AND(B229="""",C229="""",D229="""",E229="""",F229="""",G229="""",H229=""""), """",
  B229="""", ""Error: Please enter the Item"",
  NOT(REGEXMATCH(TEXT(B229,""0""), ""^[0-9]+$"")), ""Error: Item must be a number"",
  NOT(OR(
    AND(VALUE(B229)&gt;=1, "&amp;"VALUE(B229)&lt;=10),
    AND(VALUE(B229)&gt;=11, VALUE(B229)&lt;=90),
    AND(VALUE(B229)&gt;=91, VALUE(B229)&lt;=95),
    AND(VALUE(B229)&gt;=1001, VALUE(B229)&lt;=3000),
    AND(VALUE(B229)&gt;=4001, VALUE(B229)&lt;=6000),
    AND(VALUE(B229)&gt;=7001, VALUE(B229)&lt;=8000)
  )), ""Err"&amp;"or: Please enter Item number for a Commander, Federation, Spy, Ship, Brigade or Baggage Train"",
  OR(C229="""", D229=""""), ""Error: Please enter Direction 1 and Distance 1"",
  NOT(OR(
    REGEXMATCH(TEXT(C229,""0""), ""^[1-9]$""),
    REGEXMATCH(TEXT(C"&amp;"229,""0""), ""^1[1-9]$"")
  )), ""Error: Direction 1 must be between 1 and 9"",
  NOT(AND(VALUE(D229)&gt;=1, VALUE(D229)&lt;=50)), ""Error: Distance 1 must be between 1 and 50"",
  AND(
    OR(E229&lt;&gt;"""", F229&lt;&gt;""""),
    OR(E229="""", F229="""")
  ), ""Error: "&amp;"Please enter both Direction 2 and Distance 2"",
  AND(E229&lt;&gt;"""",
    NOT(OR(
      REGEXMATCH(TEXT(E229,""0""), ""^[1-9]$""),
      REGEXMATCH(TEXT(E229,""0""), ""^1[1-9]$"")
    ))
  ), ""Error: Direction 2 must be between 1 and 9"",
  AND(F229&lt;&gt;"""",
 "&amp;"   NOT(AND(VALUE(F229)&gt;=1, VALUE(F229)&lt;=50))
  ), ""Error: Distance 2 must be between 1 and 50"",
  AND(
    OR(G229&lt;&gt;"""", H229&lt;&gt;""""),
    OR(G229="""", H229="""")
  ), ""Error: Please enter both Direction 3 and Distance 3"",
  AND(G229&lt;&gt;"""",
    NOT(O"&amp;"R(
      REGEXMATCH(TEXT(G229,""0""), ""^[1-9]$""),
      REGEXMATCH(TEXT(G229,""0""), ""^1[1-9]$"")
    ))
  ), ""Error: Direction 3 must be between 1 and 9"",
  AND(H229&lt;&gt;"""",
    NOT(AND(VALUE(H229)&gt;=1, VALUE(H229)&lt;=50))
  ), ""Error: Distance 3 must "&amp;"be between 1 and 50"",
  TRUE, ""Valid""
)"),"")</f>
        <v/>
      </c>
    </row>
    <row r="230" ht="13.5" customHeight="1">
      <c r="A230" s="5">
        <v>16.0</v>
      </c>
      <c r="B230" s="17"/>
      <c r="C230" s="17"/>
      <c r="D230" s="17"/>
      <c r="E230" s="17"/>
      <c r="F230" s="17"/>
      <c r="G230" s="17"/>
      <c r="H230" s="17"/>
      <c r="I230" s="5"/>
      <c r="J230" s="5"/>
      <c r="K230" s="6"/>
      <c r="L230" s="6" t="str">
        <f>IFERROR(__xludf.DUMMYFUNCTION("IFS(
  AND(B230="""",C230="""",D230="""",E230="""",F230="""",G230="""",H230=""""), """",
  B230="""", ""Error: Please enter the Item"",
  NOT(REGEXMATCH(TEXT(B230,""0""), ""^[0-9]+$"")), ""Error: Item must be a number"",
  NOT(OR(
    AND(VALUE(B230)&gt;=1, "&amp;"VALUE(B230)&lt;=10),
    AND(VALUE(B230)&gt;=11, VALUE(B230)&lt;=90),
    AND(VALUE(B230)&gt;=91, VALUE(B230)&lt;=95),
    AND(VALUE(B230)&gt;=1001, VALUE(B230)&lt;=3000),
    AND(VALUE(B230)&gt;=4001, VALUE(B230)&lt;=6000),
    AND(VALUE(B230)&gt;=7001, VALUE(B230)&lt;=8000)
  )), ""Err"&amp;"or: Please enter Item number for a Commander, Federation, Spy, Ship, Brigade or Baggage Train"",
  OR(C230="""", D230=""""), ""Error: Please enter Direction 1 and Distance 1"",
  NOT(OR(
    REGEXMATCH(TEXT(C230,""0""), ""^[1-9]$""),
    REGEXMATCH(TEXT(C"&amp;"230,""0""), ""^1[1-9]$"")
  )), ""Error: Direction 1 must be between 1 and 9"",
  NOT(AND(VALUE(D230)&gt;=1, VALUE(D230)&lt;=50)), ""Error: Distance 1 must be between 1 and 50"",
  AND(
    OR(E230&lt;&gt;"""", F230&lt;&gt;""""),
    OR(E230="""", F230="""")
  ), ""Error: "&amp;"Please enter both Direction 2 and Distance 2"",
  AND(E230&lt;&gt;"""",
    NOT(OR(
      REGEXMATCH(TEXT(E230,""0""), ""^[1-9]$""),
      REGEXMATCH(TEXT(E230,""0""), ""^1[1-9]$"")
    ))
  ), ""Error: Direction 2 must be between 1 and 9"",
  AND(F230&lt;&gt;"""",
 "&amp;"   NOT(AND(VALUE(F230)&gt;=1, VALUE(F230)&lt;=50))
  ), ""Error: Distance 2 must be between 1 and 50"",
  AND(
    OR(G230&lt;&gt;"""", H230&lt;&gt;""""),
    OR(G230="""", H230="""")
  ), ""Error: Please enter both Direction 3 and Distance 3"",
  AND(G230&lt;&gt;"""",
    NOT(O"&amp;"R(
      REGEXMATCH(TEXT(G230,""0""), ""^[1-9]$""),
      REGEXMATCH(TEXT(G230,""0""), ""^1[1-9]$"")
    ))
  ), ""Error: Direction 3 must be between 1 and 9"",
  AND(H230&lt;&gt;"""",
    NOT(AND(VALUE(H230)&gt;=1, VALUE(H230)&lt;=50))
  ), ""Error: Distance 3 must "&amp;"be between 1 and 50"",
  TRUE, ""Valid""
)"),"")</f>
        <v/>
      </c>
    </row>
    <row r="231" ht="13.5" customHeight="1">
      <c r="A231" s="5">
        <v>17.0</v>
      </c>
      <c r="B231" s="17"/>
      <c r="C231" s="17"/>
      <c r="D231" s="17"/>
      <c r="E231" s="17"/>
      <c r="F231" s="17"/>
      <c r="G231" s="17"/>
      <c r="H231" s="17"/>
      <c r="I231" s="5"/>
      <c r="J231" s="5"/>
      <c r="K231" s="6"/>
      <c r="L231" s="6" t="str">
        <f>IFERROR(__xludf.DUMMYFUNCTION("IFS(
  AND(B231="""",C231="""",D231="""",E231="""",F231="""",G231="""",H231=""""), """",
  B231="""", ""Error: Please enter the Item"",
  NOT(REGEXMATCH(TEXT(B231,""0""), ""^[0-9]+$"")), ""Error: Item must be a number"",
  NOT(OR(
    AND(VALUE(B231)&gt;=1, "&amp;"VALUE(B231)&lt;=10),
    AND(VALUE(B231)&gt;=11, VALUE(B231)&lt;=90),
    AND(VALUE(B231)&gt;=91, VALUE(B231)&lt;=95),
    AND(VALUE(B231)&gt;=1001, VALUE(B231)&lt;=3000),
    AND(VALUE(B231)&gt;=4001, VALUE(B231)&lt;=6000),
    AND(VALUE(B231)&gt;=7001, VALUE(B231)&lt;=8000)
  )), ""Err"&amp;"or: Please enter Item number for a Commander, Federation, Spy, Ship, Brigade or Baggage Train"",
  OR(C231="""", D231=""""), ""Error: Please enter Direction 1 and Distance 1"",
  NOT(OR(
    REGEXMATCH(TEXT(C231,""0""), ""^[1-9]$""),
    REGEXMATCH(TEXT(C"&amp;"231,""0""), ""^1[1-9]$"")
  )), ""Error: Direction 1 must be between 1 and 9"",
  NOT(AND(VALUE(D231)&gt;=1, VALUE(D231)&lt;=50)), ""Error: Distance 1 must be between 1 and 50"",
  AND(
    OR(E231&lt;&gt;"""", F231&lt;&gt;""""),
    OR(E231="""", F231="""")
  ), ""Error: "&amp;"Please enter both Direction 2 and Distance 2"",
  AND(E231&lt;&gt;"""",
    NOT(OR(
      REGEXMATCH(TEXT(E231,""0""), ""^[1-9]$""),
      REGEXMATCH(TEXT(E231,""0""), ""^1[1-9]$"")
    ))
  ), ""Error: Direction 2 must be between 1 and 9"",
  AND(F231&lt;&gt;"""",
 "&amp;"   NOT(AND(VALUE(F231)&gt;=1, VALUE(F231)&lt;=50))
  ), ""Error: Distance 2 must be between 1 and 50"",
  AND(
    OR(G231&lt;&gt;"""", H231&lt;&gt;""""),
    OR(G231="""", H231="""")
  ), ""Error: Please enter both Direction 3 and Distance 3"",
  AND(G231&lt;&gt;"""",
    NOT(O"&amp;"R(
      REGEXMATCH(TEXT(G231,""0""), ""^[1-9]$""),
      REGEXMATCH(TEXT(G231,""0""), ""^1[1-9]$"")
    ))
  ), ""Error: Direction 3 must be between 1 and 9"",
  AND(H231&lt;&gt;"""",
    NOT(AND(VALUE(H231)&gt;=1, VALUE(H231)&lt;=50))
  ), ""Error: Distance 3 must "&amp;"be between 1 and 50"",
  TRUE, ""Valid""
)"),"")</f>
        <v/>
      </c>
    </row>
    <row r="232" ht="13.5" customHeight="1">
      <c r="A232" s="5">
        <v>18.0</v>
      </c>
      <c r="B232" s="17"/>
      <c r="C232" s="17"/>
      <c r="D232" s="17"/>
      <c r="E232" s="17"/>
      <c r="F232" s="17"/>
      <c r="G232" s="17"/>
      <c r="H232" s="17"/>
      <c r="I232" s="5"/>
      <c r="J232" s="5"/>
      <c r="K232" s="6"/>
      <c r="L232" s="6" t="str">
        <f>IFERROR(__xludf.DUMMYFUNCTION("IFS(
  AND(B232="""",C232="""",D232="""",E232="""",F232="""",G232="""",H232=""""), """",
  B232="""", ""Error: Please enter the Item"",
  NOT(REGEXMATCH(TEXT(B232,""0""), ""^[0-9]+$"")), ""Error: Item must be a number"",
  NOT(OR(
    AND(VALUE(B232)&gt;=1, "&amp;"VALUE(B232)&lt;=10),
    AND(VALUE(B232)&gt;=11, VALUE(B232)&lt;=90),
    AND(VALUE(B232)&gt;=91, VALUE(B232)&lt;=95),
    AND(VALUE(B232)&gt;=1001, VALUE(B232)&lt;=3000),
    AND(VALUE(B232)&gt;=4001, VALUE(B232)&lt;=6000),
    AND(VALUE(B232)&gt;=7001, VALUE(B232)&lt;=8000)
  )), ""Err"&amp;"or: Please enter Item number for a Commander, Federation, Spy, Ship, Brigade or Baggage Train"",
  OR(C232="""", D232=""""), ""Error: Please enter Direction 1 and Distance 1"",
  NOT(OR(
    REGEXMATCH(TEXT(C232,""0""), ""^[1-9]$""),
    REGEXMATCH(TEXT(C"&amp;"232,""0""), ""^1[1-9]$"")
  )), ""Error: Direction 1 must be between 1 and 9"",
  NOT(AND(VALUE(D232)&gt;=1, VALUE(D232)&lt;=50)), ""Error: Distance 1 must be between 1 and 50"",
  AND(
    OR(E232&lt;&gt;"""", F232&lt;&gt;""""),
    OR(E232="""", F232="""")
  ), ""Error: "&amp;"Please enter both Direction 2 and Distance 2"",
  AND(E232&lt;&gt;"""",
    NOT(OR(
      REGEXMATCH(TEXT(E232,""0""), ""^[1-9]$""),
      REGEXMATCH(TEXT(E232,""0""), ""^1[1-9]$"")
    ))
  ), ""Error: Direction 2 must be between 1 and 9"",
  AND(F232&lt;&gt;"""",
 "&amp;"   NOT(AND(VALUE(F232)&gt;=1, VALUE(F232)&lt;=50))
  ), ""Error: Distance 2 must be between 1 and 50"",
  AND(
    OR(G232&lt;&gt;"""", H232&lt;&gt;""""),
    OR(G232="""", H232="""")
  ), ""Error: Please enter both Direction 3 and Distance 3"",
  AND(G232&lt;&gt;"""",
    NOT(O"&amp;"R(
      REGEXMATCH(TEXT(G232,""0""), ""^[1-9]$""),
      REGEXMATCH(TEXT(G232,""0""), ""^1[1-9]$"")
    ))
  ), ""Error: Direction 3 must be between 1 and 9"",
  AND(H232&lt;&gt;"""",
    NOT(AND(VALUE(H232)&gt;=1, VALUE(H232)&lt;=50))
  ), ""Error: Distance 3 must "&amp;"be between 1 and 50"",
  TRUE, ""Valid""
)"),"")</f>
        <v/>
      </c>
    </row>
    <row r="233" ht="13.5" customHeight="1">
      <c r="A233" s="5">
        <v>19.0</v>
      </c>
      <c r="B233" s="17"/>
      <c r="C233" s="17"/>
      <c r="D233" s="17"/>
      <c r="E233" s="17"/>
      <c r="F233" s="17"/>
      <c r="G233" s="17"/>
      <c r="H233" s="17"/>
      <c r="I233" s="5"/>
      <c r="J233" s="5"/>
      <c r="K233" s="6"/>
      <c r="L233" s="6" t="str">
        <f>IFERROR(__xludf.DUMMYFUNCTION("IFS(
  AND(B233="""",C233="""",D233="""",E233="""",F233="""",G233="""",H233=""""), """",
  B233="""", ""Error: Please enter the Item"",
  NOT(REGEXMATCH(TEXT(B233,""0""), ""^[0-9]+$"")), ""Error: Item must be a number"",
  NOT(OR(
    AND(VALUE(B233)&gt;=1, "&amp;"VALUE(B233)&lt;=10),
    AND(VALUE(B233)&gt;=11, VALUE(B233)&lt;=90),
    AND(VALUE(B233)&gt;=91, VALUE(B233)&lt;=95),
    AND(VALUE(B233)&gt;=1001, VALUE(B233)&lt;=3000),
    AND(VALUE(B233)&gt;=4001, VALUE(B233)&lt;=6000),
    AND(VALUE(B233)&gt;=7001, VALUE(B233)&lt;=8000)
  )), ""Err"&amp;"or: Please enter Item number for a Commander, Federation, Spy, Ship, Brigade or Baggage Train"",
  OR(C233="""", D233=""""), ""Error: Please enter Direction 1 and Distance 1"",
  NOT(OR(
    REGEXMATCH(TEXT(C233,""0""), ""^[1-9]$""),
    REGEXMATCH(TEXT(C"&amp;"233,""0""), ""^1[1-9]$"")
  )), ""Error: Direction 1 must be between 1 and 9"",
  NOT(AND(VALUE(D233)&gt;=1, VALUE(D233)&lt;=50)), ""Error: Distance 1 must be between 1 and 50"",
  AND(
    OR(E233&lt;&gt;"""", F233&lt;&gt;""""),
    OR(E233="""", F233="""")
  ), ""Error: "&amp;"Please enter both Direction 2 and Distance 2"",
  AND(E233&lt;&gt;"""",
    NOT(OR(
      REGEXMATCH(TEXT(E233,""0""), ""^[1-9]$""),
      REGEXMATCH(TEXT(E233,""0""), ""^1[1-9]$"")
    ))
  ), ""Error: Direction 2 must be between 1 and 9"",
  AND(F233&lt;&gt;"""",
 "&amp;"   NOT(AND(VALUE(F233)&gt;=1, VALUE(F233)&lt;=50))
  ), ""Error: Distance 2 must be between 1 and 50"",
  AND(
    OR(G233&lt;&gt;"""", H233&lt;&gt;""""),
    OR(G233="""", H233="""")
  ), ""Error: Please enter both Direction 3 and Distance 3"",
  AND(G233&lt;&gt;"""",
    NOT(O"&amp;"R(
      REGEXMATCH(TEXT(G233,""0""), ""^[1-9]$""),
      REGEXMATCH(TEXT(G233,""0""), ""^1[1-9]$"")
    ))
  ), ""Error: Direction 3 must be between 1 and 9"",
  AND(H233&lt;&gt;"""",
    NOT(AND(VALUE(H233)&gt;=1, VALUE(H233)&lt;=50))
  ), ""Error: Distance 3 must "&amp;"be between 1 and 50"",
  TRUE, ""Valid""
)"),"")</f>
        <v/>
      </c>
    </row>
    <row r="234" ht="13.5" customHeight="1">
      <c r="A234" s="5">
        <v>20.0</v>
      </c>
      <c r="B234" s="17"/>
      <c r="C234" s="17"/>
      <c r="D234" s="17"/>
      <c r="E234" s="17"/>
      <c r="F234" s="17"/>
      <c r="G234" s="17"/>
      <c r="H234" s="17"/>
      <c r="I234" s="5"/>
      <c r="J234" s="5"/>
      <c r="K234" s="6"/>
      <c r="L234" s="6" t="str">
        <f>IFERROR(__xludf.DUMMYFUNCTION("IFS(
  AND(B234="""",C234="""",D234="""",E234="""",F234="""",G234="""",H234=""""), """",
  B234="""", ""Error: Please enter the Item"",
  NOT(REGEXMATCH(TEXT(B234,""0""), ""^[0-9]+$"")), ""Error: Item must be a number"",
  NOT(OR(
    AND(VALUE(B234)&gt;=1, "&amp;"VALUE(B234)&lt;=10),
    AND(VALUE(B234)&gt;=11, VALUE(B234)&lt;=90),
    AND(VALUE(B234)&gt;=91, VALUE(B234)&lt;=95),
    AND(VALUE(B234)&gt;=1001, VALUE(B234)&lt;=3000),
    AND(VALUE(B234)&gt;=4001, VALUE(B234)&lt;=6000),
    AND(VALUE(B234)&gt;=7001, VALUE(B234)&lt;=8000)
  )), ""Err"&amp;"or: Please enter Item number for a Commander, Federation, Spy, Ship, Brigade or Baggage Train"",
  OR(C234="""", D234=""""), ""Error: Please enter Direction 1 and Distance 1"",
  NOT(OR(
    REGEXMATCH(TEXT(C234,""0""), ""^[1-9]$""),
    REGEXMATCH(TEXT(C"&amp;"234,""0""), ""^1[1-9]$"")
  )), ""Error: Direction 1 must be between 1 and 9"",
  NOT(AND(VALUE(D234)&gt;=1, VALUE(D234)&lt;=50)), ""Error: Distance 1 must be between 1 and 50"",
  AND(
    OR(E234&lt;&gt;"""", F234&lt;&gt;""""),
    OR(E234="""", F234="""")
  ), ""Error: "&amp;"Please enter both Direction 2 and Distance 2"",
  AND(E234&lt;&gt;"""",
    NOT(OR(
      REGEXMATCH(TEXT(E234,""0""), ""^[1-9]$""),
      REGEXMATCH(TEXT(E234,""0""), ""^1[1-9]$"")
    ))
  ), ""Error: Direction 2 must be between 1 and 9"",
  AND(F234&lt;&gt;"""",
 "&amp;"   NOT(AND(VALUE(F234)&gt;=1, VALUE(F234)&lt;=50))
  ), ""Error: Distance 2 must be between 1 and 50"",
  AND(
    OR(G234&lt;&gt;"""", H234&lt;&gt;""""),
    OR(G234="""", H234="""")
  ), ""Error: Please enter both Direction 3 and Distance 3"",
  AND(G234&lt;&gt;"""",
    NOT(O"&amp;"R(
      REGEXMATCH(TEXT(G234,""0""), ""^[1-9]$""),
      REGEXMATCH(TEXT(G234,""0""), ""^1[1-9]$"")
    ))
  ), ""Error: Direction 3 must be between 1 and 9"",
  AND(H234&lt;&gt;"""",
    NOT(AND(VALUE(H234)&gt;=1, VALUE(H234)&lt;=50))
  ), ""Error: Distance 3 must "&amp;"be between 1 and 50"",
  TRUE, ""Valid""
)"),"")</f>
        <v/>
      </c>
    </row>
    <row r="235" ht="13.5" customHeight="1">
      <c r="A235" s="5">
        <v>21.0</v>
      </c>
      <c r="B235" s="17"/>
      <c r="C235" s="17"/>
      <c r="D235" s="17"/>
      <c r="E235" s="17"/>
      <c r="F235" s="17"/>
      <c r="G235" s="17"/>
      <c r="H235" s="17"/>
      <c r="I235" s="5"/>
      <c r="J235" s="5"/>
      <c r="K235" s="6"/>
      <c r="L235" s="6" t="str">
        <f>IFERROR(__xludf.DUMMYFUNCTION("IFS(
  AND(B235="""",C235="""",D235="""",E235="""",F235="""",G235="""",H235=""""), """",
  B235="""", ""Error: Please enter the Item"",
  NOT(REGEXMATCH(TEXT(B235,""0""), ""^[0-9]+$"")), ""Error: Item must be a number"",
  NOT(OR(
    AND(VALUE(B235)&gt;=1, "&amp;"VALUE(B235)&lt;=10),
    AND(VALUE(B235)&gt;=11, VALUE(B235)&lt;=90),
    AND(VALUE(B235)&gt;=91, VALUE(B235)&lt;=95),
    AND(VALUE(B235)&gt;=1001, VALUE(B235)&lt;=3000),
    AND(VALUE(B235)&gt;=4001, VALUE(B235)&lt;=6000),
    AND(VALUE(B235)&gt;=7001, VALUE(B235)&lt;=8000)
  )), ""Err"&amp;"or: Please enter Item number for a Commander, Federation, Spy, Ship, Brigade or Baggage Train"",
  OR(C235="""", D235=""""), ""Error: Please enter Direction 1 and Distance 1"",
  NOT(OR(
    REGEXMATCH(TEXT(C235,""0""), ""^[1-9]$""),
    REGEXMATCH(TEXT(C"&amp;"235,""0""), ""^1[1-9]$"")
  )), ""Error: Direction 1 must be between 1 and 9"",
  NOT(AND(VALUE(D235)&gt;=1, VALUE(D235)&lt;=50)), ""Error: Distance 1 must be between 1 and 50"",
  AND(
    OR(E235&lt;&gt;"""", F235&lt;&gt;""""),
    OR(E235="""", F235="""")
  ), ""Error: "&amp;"Please enter both Direction 2 and Distance 2"",
  AND(E235&lt;&gt;"""",
    NOT(OR(
      REGEXMATCH(TEXT(E235,""0""), ""^[1-9]$""),
      REGEXMATCH(TEXT(E235,""0""), ""^1[1-9]$"")
    ))
  ), ""Error: Direction 2 must be between 1 and 9"",
  AND(F235&lt;&gt;"""",
 "&amp;"   NOT(AND(VALUE(F235)&gt;=1, VALUE(F235)&lt;=50))
  ), ""Error: Distance 2 must be between 1 and 50"",
  AND(
    OR(G235&lt;&gt;"""", H235&lt;&gt;""""),
    OR(G235="""", H235="""")
  ), ""Error: Please enter both Direction 3 and Distance 3"",
  AND(G235&lt;&gt;"""",
    NOT(O"&amp;"R(
      REGEXMATCH(TEXT(G235,""0""), ""^[1-9]$""),
      REGEXMATCH(TEXT(G235,""0""), ""^1[1-9]$"")
    ))
  ), ""Error: Direction 3 must be between 1 and 9"",
  AND(H235&lt;&gt;"""",
    NOT(AND(VALUE(H235)&gt;=1, VALUE(H235)&lt;=50))
  ), ""Error: Distance 3 must "&amp;"be between 1 and 50"",
  TRUE, ""Valid""
)"),"")</f>
        <v/>
      </c>
    </row>
    <row r="236" ht="13.5" customHeight="1">
      <c r="A236" s="5">
        <v>22.0</v>
      </c>
      <c r="B236" s="17"/>
      <c r="C236" s="17"/>
      <c r="D236" s="17"/>
      <c r="E236" s="17"/>
      <c r="F236" s="17"/>
      <c r="G236" s="17"/>
      <c r="H236" s="17"/>
      <c r="I236" s="5"/>
      <c r="J236" s="5"/>
      <c r="K236" s="6"/>
      <c r="L236" s="6" t="str">
        <f>IFERROR(__xludf.DUMMYFUNCTION("IFS(
  AND(B236="""",C236="""",D236="""",E236="""",F236="""",G236="""",H236=""""), """",
  B236="""", ""Error: Please enter the Item"",
  NOT(REGEXMATCH(TEXT(B236,""0""), ""^[0-9]+$"")), ""Error: Item must be a number"",
  NOT(OR(
    AND(VALUE(B236)&gt;=1, "&amp;"VALUE(B236)&lt;=10),
    AND(VALUE(B236)&gt;=11, VALUE(B236)&lt;=90),
    AND(VALUE(B236)&gt;=91, VALUE(B236)&lt;=95),
    AND(VALUE(B236)&gt;=1001, VALUE(B236)&lt;=3000),
    AND(VALUE(B236)&gt;=4001, VALUE(B236)&lt;=6000),
    AND(VALUE(B236)&gt;=7001, VALUE(B236)&lt;=8000)
  )), ""Err"&amp;"or: Please enter Item number for a Commander, Federation, Spy, Ship, Brigade or Baggage Train"",
  OR(C236="""", D236=""""), ""Error: Please enter Direction 1 and Distance 1"",
  NOT(OR(
    REGEXMATCH(TEXT(C236,""0""), ""^[1-9]$""),
    REGEXMATCH(TEXT(C"&amp;"236,""0""), ""^1[1-9]$"")
  )), ""Error: Direction 1 must be between 1 and 9"",
  NOT(AND(VALUE(D236)&gt;=1, VALUE(D236)&lt;=50)), ""Error: Distance 1 must be between 1 and 50"",
  AND(
    OR(E236&lt;&gt;"""", F236&lt;&gt;""""),
    OR(E236="""", F236="""")
  ), ""Error: "&amp;"Please enter both Direction 2 and Distance 2"",
  AND(E236&lt;&gt;"""",
    NOT(OR(
      REGEXMATCH(TEXT(E236,""0""), ""^[1-9]$""),
      REGEXMATCH(TEXT(E236,""0""), ""^1[1-9]$"")
    ))
  ), ""Error: Direction 2 must be between 1 and 9"",
  AND(F236&lt;&gt;"""",
 "&amp;"   NOT(AND(VALUE(F236)&gt;=1, VALUE(F236)&lt;=50))
  ), ""Error: Distance 2 must be between 1 and 50"",
  AND(
    OR(G236&lt;&gt;"""", H236&lt;&gt;""""),
    OR(G236="""", H236="""")
  ), ""Error: Please enter both Direction 3 and Distance 3"",
  AND(G236&lt;&gt;"""",
    NOT(O"&amp;"R(
      REGEXMATCH(TEXT(G236,""0""), ""^[1-9]$""),
      REGEXMATCH(TEXT(G236,""0""), ""^1[1-9]$"")
    ))
  ), ""Error: Direction 3 must be between 1 and 9"",
  AND(H236&lt;&gt;"""",
    NOT(AND(VALUE(H236)&gt;=1, VALUE(H236)&lt;=50))
  ), ""Error: Distance 3 must "&amp;"be between 1 and 50"",
  TRUE, ""Valid""
)"),"")</f>
        <v/>
      </c>
    </row>
    <row r="237" ht="13.5" customHeight="1">
      <c r="A237" s="5">
        <v>23.0</v>
      </c>
      <c r="B237" s="17"/>
      <c r="C237" s="17"/>
      <c r="D237" s="17"/>
      <c r="E237" s="17"/>
      <c r="F237" s="17"/>
      <c r="G237" s="17"/>
      <c r="H237" s="17"/>
      <c r="I237" s="5"/>
      <c r="J237" s="5"/>
      <c r="K237" s="6"/>
      <c r="L237" s="6" t="str">
        <f>IFERROR(__xludf.DUMMYFUNCTION("IFS(
  AND(B237="""",C237="""",D237="""",E237="""",F237="""",G237="""",H237=""""), """",
  B237="""", ""Error: Please enter the Item"",
  NOT(REGEXMATCH(TEXT(B237,""0""), ""^[0-9]+$"")), ""Error: Item must be a number"",
  NOT(OR(
    AND(VALUE(B237)&gt;=1, "&amp;"VALUE(B237)&lt;=10),
    AND(VALUE(B237)&gt;=11, VALUE(B237)&lt;=90),
    AND(VALUE(B237)&gt;=91, VALUE(B237)&lt;=95),
    AND(VALUE(B237)&gt;=1001, VALUE(B237)&lt;=3000),
    AND(VALUE(B237)&gt;=4001, VALUE(B237)&lt;=6000),
    AND(VALUE(B237)&gt;=7001, VALUE(B237)&lt;=8000)
  )), ""Err"&amp;"or: Please enter Item number for a Commander, Federation, Spy, Ship, Brigade or Baggage Train"",
  OR(C237="""", D237=""""), ""Error: Please enter Direction 1 and Distance 1"",
  NOT(OR(
    REGEXMATCH(TEXT(C237,""0""), ""^[1-9]$""),
    REGEXMATCH(TEXT(C"&amp;"237,""0""), ""^1[1-9]$"")
  )), ""Error: Direction 1 must be between 1 and 9"",
  NOT(AND(VALUE(D237)&gt;=1, VALUE(D237)&lt;=50)), ""Error: Distance 1 must be between 1 and 50"",
  AND(
    OR(E237&lt;&gt;"""", F237&lt;&gt;""""),
    OR(E237="""", F237="""")
  ), ""Error: "&amp;"Please enter both Direction 2 and Distance 2"",
  AND(E237&lt;&gt;"""",
    NOT(OR(
      REGEXMATCH(TEXT(E237,""0""), ""^[1-9]$""),
      REGEXMATCH(TEXT(E237,""0""), ""^1[1-9]$"")
    ))
  ), ""Error: Direction 2 must be between 1 and 9"",
  AND(F237&lt;&gt;"""",
 "&amp;"   NOT(AND(VALUE(F237)&gt;=1, VALUE(F237)&lt;=50))
  ), ""Error: Distance 2 must be between 1 and 50"",
  AND(
    OR(G237&lt;&gt;"""", H237&lt;&gt;""""),
    OR(G237="""", H237="""")
  ), ""Error: Please enter both Direction 3 and Distance 3"",
  AND(G237&lt;&gt;"""",
    NOT(O"&amp;"R(
      REGEXMATCH(TEXT(G237,""0""), ""^[1-9]$""),
      REGEXMATCH(TEXT(G237,""0""), ""^1[1-9]$"")
    ))
  ), ""Error: Direction 3 must be between 1 and 9"",
  AND(H237&lt;&gt;"""",
    NOT(AND(VALUE(H237)&gt;=1, VALUE(H237)&lt;=50))
  ), ""Error: Distance 3 must "&amp;"be between 1 and 50"",
  TRUE, ""Valid""
)"),"")</f>
        <v/>
      </c>
    </row>
    <row r="238" ht="13.5" customHeight="1">
      <c r="A238" s="5">
        <v>24.0</v>
      </c>
      <c r="B238" s="17"/>
      <c r="C238" s="17"/>
      <c r="D238" s="17"/>
      <c r="E238" s="17"/>
      <c r="F238" s="17"/>
      <c r="G238" s="17"/>
      <c r="H238" s="17"/>
      <c r="I238" s="5"/>
      <c r="J238" s="5"/>
      <c r="K238" s="6"/>
      <c r="L238" s="6" t="str">
        <f>IFERROR(__xludf.DUMMYFUNCTION("IFS(
  AND(B238="""",C238="""",D238="""",E238="""",F238="""",G238="""",H238=""""), """",
  B238="""", ""Error: Please enter the Item"",
  NOT(REGEXMATCH(TEXT(B238,""0""), ""^[0-9]+$"")), ""Error: Item must be a number"",
  NOT(OR(
    AND(VALUE(B238)&gt;=1, "&amp;"VALUE(B238)&lt;=10),
    AND(VALUE(B238)&gt;=11, VALUE(B238)&lt;=90),
    AND(VALUE(B238)&gt;=91, VALUE(B238)&lt;=95),
    AND(VALUE(B238)&gt;=1001, VALUE(B238)&lt;=3000),
    AND(VALUE(B238)&gt;=4001, VALUE(B238)&lt;=6000),
    AND(VALUE(B238)&gt;=7001, VALUE(B238)&lt;=8000)
  )), ""Err"&amp;"or: Please enter Item number for a Commander, Federation, Spy, Ship, Brigade or Baggage Train"",
  OR(C238="""", D238=""""), ""Error: Please enter Direction 1 and Distance 1"",
  NOT(OR(
    REGEXMATCH(TEXT(C238,""0""), ""^[1-9]$""),
    REGEXMATCH(TEXT(C"&amp;"238,""0""), ""^1[1-9]$"")
  )), ""Error: Direction 1 must be between 1 and 9"",
  NOT(AND(VALUE(D238)&gt;=1, VALUE(D238)&lt;=50)), ""Error: Distance 1 must be between 1 and 50"",
  AND(
    OR(E238&lt;&gt;"""", F238&lt;&gt;""""),
    OR(E238="""", F238="""")
  ), ""Error: "&amp;"Please enter both Direction 2 and Distance 2"",
  AND(E238&lt;&gt;"""",
    NOT(OR(
      REGEXMATCH(TEXT(E238,""0""), ""^[1-9]$""),
      REGEXMATCH(TEXT(E238,""0""), ""^1[1-9]$"")
    ))
  ), ""Error: Direction 2 must be between 1 and 9"",
  AND(F238&lt;&gt;"""",
 "&amp;"   NOT(AND(VALUE(F238)&gt;=1, VALUE(F238)&lt;=50))
  ), ""Error: Distance 2 must be between 1 and 50"",
  AND(
    OR(G238&lt;&gt;"""", H238&lt;&gt;""""),
    OR(G238="""", H238="""")
  ), ""Error: Please enter both Direction 3 and Distance 3"",
  AND(G238&lt;&gt;"""",
    NOT(O"&amp;"R(
      REGEXMATCH(TEXT(G238,""0""), ""^[1-9]$""),
      REGEXMATCH(TEXT(G238,""0""), ""^1[1-9]$"")
    ))
  ), ""Error: Direction 3 must be between 1 and 9"",
  AND(H238&lt;&gt;"""",
    NOT(AND(VALUE(H238)&gt;=1, VALUE(H238)&lt;=50))
  ), ""Error: Distance 3 must "&amp;"be between 1 and 50"",
  TRUE, ""Valid""
)"),"")</f>
        <v/>
      </c>
    </row>
    <row r="239" ht="13.5" customHeight="1">
      <c r="A239" s="5">
        <v>25.0</v>
      </c>
      <c r="B239" s="17"/>
      <c r="C239" s="17"/>
      <c r="D239" s="17"/>
      <c r="E239" s="17"/>
      <c r="F239" s="17"/>
      <c r="G239" s="17"/>
      <c r="H239" s="17"/>
      <c r="I239" s="5"/>
      <c r="J239" s="5"/>
      <c r="K239" s="6"/>
      <c r="L239" s="6" t="str">
        <f>IFERROR(__xludf.DUMMYFUNCTION("IFS(
  AND(B239="""",C239="""",D239="""",E239="""",F239="""",G239="""",H239=""""), """",
  B239="""", ""Error: Please enter the Item"",
  NOT(REGEXMATCH(TEXT(B239,""0""), ""^[0-9]+$"")), ""Error: Item must be a number"",
  NOT(OR(
    AND(VALUE(B239)&gt;=1, "&amp;"VALUE(B239)&lt;=10),
    AND(VALUE(B239)&gt;=11, VALUE(B239)&lt;=90),
    AND(VALUE(B239)&gt;=91, VALUE(B239)&lt;=95),
    AND(VALUE(B239)&gt;=1001, VALUE(B239)&lt;=3000),
    AND(VALUE(B239)&gt;=4001, VALUE(B239)&lt;=6000),
    AND(VALUE(B239)&gt;=7001, VALUE(B239)&lt;=8000)
  )), ""Err"&amp;"or: Please enter Item number for a Commander, Federation, Spy, Ship, Brigade or Baggage Train"",
  OR(C239="""", D239=""""), ""Error: Please enter Direction 1 and Distance 1"",
  NOT(OR(
    REGEXMATCH(TEXT(C239,""0""), ""^[1-9]$""),
    REGEXMATCH(TEXT(C"&amp;"239,""0""), ""^1[1-9]$"")
  )), ""Error: Direction 1 must be between 1 and 9"",
  NOT(AND(VALUE(D239)&gt;=1, VALUE(D239)&lt;=50)), ""Error: Distance 1 must be between 1 and 50"",
  AND(
    OR(E239&lt;&gt;"""", F239&lt;&gt;""""),
    OR(E239="""", F239="""")
  ), ""Error: "&amp;"Please enter both Direction 2 and Distance 2"",
  AND(E239&lt;&gt;"""",
    NOT(OR(
      REGEXMATCH(TEXT(E239,""0""), ""^[1-9]$""),
      REGEXMATCH(TEXT(E239,""0""), ""^1[1-9]$"")
    ))
  ), ""Error: Direction 2 must be between 1 and 9"",
  AND(F239&lt;&gt;"""",
 "&amp;"   NOT(AND(VALUE(F239)&gt;=1, VALUE(F239)&lt;=50))
  ), ""Error: Distance 2 must be between 1 and 50"",
  AND(
    OR(G239&lt;&gt;"""", H239&lt;&gt;""""),
    OR(G239="""", H239="""")
  ), ""Error: Please enter both Direction 3 and Distance 3"",
  AND(G239&lt;&gt;"""",
    NOT(O"&amp;"R(
      REGEXMATCH(TEXT(G239,""0""), ""^[1-9]$""),
      REGEXMATCH(TEXT(G239,""0""), ""^1[1-9]$"")
    ))
  ), ""Error: Direction 3 must be between 1 and 9"",
  AND(H239&lt;&gt;"""",
    NOT(AND(VALUE(H239)&gt;=1, VALUE(H239)&lt;=50))
  ), ""Error: Distance 3 must "&amp;"be between 1 and 50"",
  TRUE, ""Valid""
)"),"")</f>
        <v/>
      </c>
    </row>
    <row r="240" ht="13.5" customHeight="1">
      <c r="A240" s="5">
        <v>26.0</v>
      </c>
      <c r="B240" s="17"/>
      <c r="C240" s="17"/>
      <c r="D240" s="17"/>
      <c r="E240" s="17"/>
      <c r="F240" s="17"/>
      <c r="G240" s="17"/>
      <c r="H240" s="17"/>
      <c r="I240" s="5"/>
      <c r="J240" s="5"/>
      <c r="K240" s="6"/>
      <c r="L240" s="6" t="str">
        <f>IFERROR(__xludf.DUMMYFUNCTION("IFS(
  AND(B240="""",C240="""",D240="""",E240="""",F240="""",G240="""",H240=""""), """",
  B240="""", ""Error: Please enter the Item"",
  NOT(REGEXMATCH(TEXT(B240,""0""), ""^[0-9]+$"")), ""Error: Item must be a number"",
  NOT(OR(
    AND(VALUE(B240)&gt;=1, "&amp;"VALUE(B240)&lt;=10),
    AND(VALUE(B240)&gt;=11, VALUE(B240)&lt;=90),
    AND(VALUE(B240)&gt;=91, VALUE(B240)&lt;=95),
    AND(VALUE(B240)&gt;=1001, VALUE(B240)&lt;=3000),
    AND(VALUE(B240)&gt;=4001, VALUE(B240)&lt;=6000),
    AND(VALUE(B240)&gt;=7001, VALUE(B240)&lt;=8000)
  )), ""Err"&amp;"or: Please enter Item number for a Commander, Federation, Spy, Ship, Brigade or Baggage Train"",
  OR(C240="""", D240=""""), ""Error: Please enter Direction 1 and Distance 1"",
  NOT(OR(
    REGEXMATCH(TEXT(C240,""0""), ""^[1-9]$""),
    REGEXMATCH(TEXT(C"&amp;"240,""0""), ""^1[1-9]$"")
  )), ""Error: Direction 1 must be between 1 and 9"",
  NOT(AND(VALUE(D240)&gt;=1, VALUE(D240)&lt;=50)), ""Error: Distance 1 must be between 1 and 50"",
  AND(
    OR(E240&lt;&gt;"""", F240&lt;&gt;""""),
    OR(E240="""", F240="""")
  ), ""Error: "&amp;"Please enter both Direction 2 and Distance 2"",
  AND(E240&lt;&gt;"""",
    NOT(OR(
      REGEXMATCH(TEXT(E240,""0""), ""^[1-9]$""),
      REGEXMATCH(TEXT(E240,""0""), ""^1[1-9]$"")
    ))
  ), ""Error: Direction 2 must be between 1 and 9"",
  AND(F240&lt;&gt;"""",
 "&amp;"   NOT(AND(VALUE(F240)&gt;=1, VALUE(F240)&lt;=50))
  ), ""Error: Distance 2 must be between 1 and 50"",
  AND(
    OR(G240&lt;&gt;"""", H240&lt;&gt;""""),
    OR(G240="""", H240="""")
  ), ""Error: Please enter both Direction 3 and Distance 3"",
  AND(G240&lt;&gt;"""",
    NOT(O"&amp;"R(
      REGEXMATCH(TEXT(G240,""0""), ""^[1-9]$""),
      REGEXMATCH(TEXT(G240,""0""), ""^1[1-9]$"")
    ))
  ), ""Error: Direction 3 must be between 1 and 9"",
  AND(H240&lt;&gt;"""",
    NOT(AND(VALUE(H240)&gt;=1, VALUE(H240)&lt;=50))
  ), ""Error: Distance 3 must "&amp;"be between 1 and 50"",
  TRUE, ""Valid""
)"),"")</f>
        <v/>
      </c>
    </row>
    <row r="241" ht="13.5" customHeight="1">
      <c r="A241" s="5">
        <v>27.0</v>
      </c>
      <c r="B241" s="17"/>
      <c r="C241" s="17"/>
      <c r="D241" s="17"/>
      <c r="E241" s="17"/>
      <c r="F241" s="17"/>
      <c r="G241" s="17"/>
      <c r="H241" s="17"/>
      <c r="I241" s="5"/>
      <c r="J241" s="5"/>
      <c r="K241" s="6"/>
      <c r="L241" s="6" t="str">
        <f>IFERROR(__xludf.DUMMYFUNCTION("IFS(
  AND(B241="""",C241="""",D241="""",E241="""",F241="""",G241="""",H241=""""), """",
  B241="""", ""Error: Please enter the Item"",
  NOT(REGEXMATCH(TEXT(B241,""0""), ""^[0-9]+$"")), ""Error: Item must be a number"",
  NOT(OR(
    AND(VALUE(B241)&gt;=1, "&amp;"VALUE(B241)&lt;=10),
    AND(VALUE(B241)&gt;=11, VALUE(B241)&lt;=90),
    AND(VALUE(B241)&gt;=91, VALUE(B241)&lt;=95),
    AND(VALUE(B241)&gt;=1001, VALUE(B241)&lt;=3000),
    AND(VALUE(B241)&gt;=4001, VALUE(B241)&lt;=6000),
    AND(VALUE(B241)&gt;=7001, VALUE(B241)&lt;=8000)
  )), ""Err"&amp;"or: Please enter Item number for a Commander, Federation, Spy, Ship, Brigade or Baggage Train"",
  OR(C241="""", D241=""""), ""Error: Please enter Direction 1 and Distance 1"",
  NOT(OR(
    REGEXMATCH(TEXT(C241,""0""), ""^[1-9]$""),
    REGEXMATCH(TEXT(C"&amp;"241,""0""), ""^1[1-9]$"")
  )), ""Error: Direction 1 must be between 1 and 9"",
  NOT(AND(VALUE(D241)&gt;=1, VALUE(D241)&lt;=50)), ""Error: Distance 1 must be between 1 and 50"",
  AND(
    OR(E241&lt;&gt;"""", F241&lt;&gt;""""),
    OR(E241="""", F241="""")
  ), ""Error: "&amp;"Please enter both Direction 2 and Distance 2"",
  AND(E241&lt;&gt;"""",
    NOT(OR(
      REGEXMATCH(TEXT(E241,""0""), ""^[1-9]$""),
      REGEXMATCH(TEXT(E241,""0""), ""^1[1-9]$"")
    ))
  ), ""Error: Direction 2 must be between 1 and 9"",
  AND(F241&lt;&gt;"""",
 "&amp;"   NOT(AND(VALUE(F241)&gt;=1, VALUE(F241)&lt;=50))
  ), ""Error: Distance 2 must be between 1 and 50"",
  AND(
    OR(G241&lt;&gt;"""", H241&lt;&gt;""""),
    OR(G241="""", H241="""")
  ), ""Error: Please enter both Direction 3 and Distance 3"",
  AND(G241&lt;&gt;"""",
    NOT(O"&amp;"R(
      REGEXMATCH(TEXT(G241,""0""), ""^[1-9]$""),
      REGEXMATCH(TEXT(G241,""0""), ""^1[1-9]$"")
    ))
  ), ""Error: Direction 3 must be between 1 and 9"",
  AND(H241&lt;&gt;"""",
    NOT(AND(VALUE(H241)&gt;=1, VALUE(H241)&lt;=50))
  ), ""Error: Distance 3 must "&amp;"be between 1 and 50"",
  TRUE, ""Valid""
)"),"")</f>
        <v/>
      </c>
    </row>
    <row r="242" ht="13.5" customHeight="1">
      <c r="A242" s="5">
        <v>28.0</v>
      </c>
      <c r="B242" s="17"/>
      <c r="C242" s="17"/>
      <c r="D242" s="17"/>
      <c r="E242" s="17"/>
      <c r="F242" s="17"/>
      <c r="G242" s="17"/>
      <c r="H242" s="17"/>
      <c r="I242" s="5"/>
      <c r="J242" s="5"/>
      <c r="K242" s="6"/>
      <c r="L242" s="6" t="str">
        <f>IFERROR(__xludf.DUMMYFUNCTION("IFS(
  AND(B242="""",C242="""",D242="""",E242="""",F242="""",G242="""",H242=""""), """",
  B242="""", ""Error: Please enter the Item"",
  NOT(REGEXMATCH(TEXT(B242,""0""), ""^[0-9]+$"")), ""Error: Item must be a number"",
  NOT(OR(
    AND(VALUE(B242)&gt;=1, "&amp;"VALUE(B242)&lt;=10),
    AND(VALUE(B242)&gt;=11, VALUE(B242)&lt;=90),
    AND(VALUE(B242)&gt;=91, VALUE(B242)&lt;=95),
    AND(VALUE(B242)&gt;=1001, VALUE(B242)&lt;=3000),
    AND(VALUE(B242)&gt;=4001, VALUE(B242)&lt;=6000),
    AND(VALUE(B242)&gt;=7001, VALUE(B242)&lt;=8000)
  )), ""Err"&amp;"or: Please enter Item number for a Commander, Federation, Spy, Ship, Brigade or Baggage Train"",
  OR(C242="""", D242=""""), ""Error: Please enter Direction 1 and Distance 1"",
  NOT(OR(
    REGEXMATCH(TEXT(C242,""0""), ""^[1-9]$""),
    REGEXMATCH(TEXT(C"&amp;"242,""0""), ""^1[1-9]$"")
  )), ""Error: Direction 1 must be between 1 and 9"",
  NOT(AND(VALUE(D242)&gt;=1, VALUE(D242)&lt;=50)), ""Error: Distance 1 must be between 1 and 50"",
  AND(
    OR(E242&lt;&gt;"""", F242&lt;&gt;""""),
    OR(E242="""", F242="""")
  ), ""Error: "&amp;"Please enter both Direction 2 and Distance 2"",
  AND(E242&lt;&gt;"""",
    NOT(OR(
      REGEXMATCH(TEXT(E242,""0""), ""^[1-9]$""),
      REGEXMATCH(TEXT(E242,""0""), ""^1[1-9]$"")
    ))
  ), ""Error: Direction 2 must be between 1 and 9"",
  AND(F242&lt;&gt;"""",
 "&amp;"   NOT(AND(VALUE(F242)&gt;=1, VALUE(F242)&lt;=50))
  ), ""Error: Distance 2 must be between 1 and 50"",
  AND(
    OR(G242&lt;&gt;"""", H242&lt;&gt;""""),
    OR(G242="""", H242="""")
  ), ""Error: Please enter both Direction 3 and Distance 3"",
  AND(G242&lt;&gt;"""",
    NOT(O"&amp;"R(
      REGEXMATCH(TEXT(G242,""0""), ""^[1-9]$""),
      REGEXMATCH(TEXT(G242,""0""), ""^1[1-9]$"")
    ))
  ), ""Error: Direction 3 must be between 1 and 9"",
  AND(H242&lt;&gt;"""",
    NOT(AND(VALUE(H242)&gt;=1, VALUE(H242)&lt;=50))
  ), ""Error: Distance 3 must "&amp;"be between 1 and 50"",
  TRUE, ""Valid""
)"),"")</f>
        <v/>
      </c>
    </row>
    <row r="243" ht="13.5" customHeight="1">
      <c r="A243" s="5">
        <v>29.0</v>
      </c>
      <c r="B243" s="17"/>
      <c r="C243" s="17"/>
      <c r="D243" s="17"/>
      <c r="E243" s="17"/>
      <c r="F243" s="17"/>
      <c r="G243" s="17"/>
      <c r="H243" s="17"/>
      <c r="I243" s="5"/>
      <c r="J243" s="5"/>
      <c r="K243" s="6"/>
      <c r="L243" s="6" t="str">
        <f>IFERROR(__xludf.DUMMYFUNCTION("IFS(
  AND(B243="""",C243="""",D243="""",E243="""",F243="""",G243="""",H243=""""), """",
  B243="""", ""Error: Please enter the Item"",
  NOT(REGEXMATCH(TEXT(B243,""0""), ""^[0-9]+$"")), ""Error: Item must be a number"",
  NOT(OR(
    AND(VALUE(B243)&gt;=1, "&amp;"VALUE(B243)&lt;=10),
    AND(VALUE(B243)&gt;=11, VALUE(B243)&lt;=90),
    AND(VALUE(B243)&gt;=91, VALUE(B243)&lt;=95),
    AND(VALUE(B243)&gt;=1001, VALUE(B243)&lt;=3000),
    AND(VALUE(B243)&gt;=4001, VALUE(B243)&lt;=6000),
    AND(VALUE(B243)&gt;=7001, VALUE(B243)&lt;=8000)
  )), ""Err"&amp;"or: Please enter Item number for a Commander, Federation, Spy, Ship, Brigade or Baggage Train"",
  OR(C243="""", D243=""""), ""Error: Please enter Direction 1 and Distance 1"",
  NOT(OR(
    REGEXMATCH(TEXT(C243,""0""), ""^[1-9]$""),
    REGEXMATCH(TEXT(C"&amp;"243,""0""), ""^1[1-9]$"")
  )), ""Error: Direction 1 must be between 1 and 9"",
  NOT(AND(VALUE(D243)&gt;=1, VALUE(D243)&lt;=50)), ""Error: Distance 1 must be between 1 and 50"",
  AND(
    OR(E243&lt;&gt;"""", F243&lt;&gt;""""),
    OR(E243="""", F243="""")
  ), ""Error: "&amp;"Please enter both Direction 2 and Distance 2"",
  AND(E243&lt;&gt;"""",
    NOT(OR(
      REGEXMATCH(TEXT(E243,""0""), ""^[1-9]$""),
      REGEXMATCH(TEXT(E243,""0""), ""^1[1-9]$"")
    ))
  ), ""Error: Direction 2 must be between 1 and 9"",
  AND(F243&lt;&gt;"""",
 "&amp;"   NOT(AND(VALUE(F243)&gt;=1, VALUE(F243)&lt;=50))
  ), ""Error: Distance 2 must be between 1 and 50"",
  AND(
    OR(G243&lt;&gt;"""", H243&lt;&gt;""""),
    OR(G243="""", H243="""")
  ), ""Error: Please enter both Direction 3 and Distance 3"",
  AND(G243&lt;&gt;"""",
    NOT(O"&amp;"R(
      REGEXMATCH(TEXT(G243,""0""), ""^[1-9]$""),
      REGEXMATCH(TEXT(G243,""0""), ""^1[1-9]$"")
    ))
  ), ""Error: Direction 3 must be between 1 and 9"",
  AND(H243&lt;&gt;"""",
    NOT(AND(VALUE(H243)&gt;=1, VALUE(H243)&lt;=50))
  ), ""Error: Distance 3 must "&amp;"be between 1 and 50"",
  TRUE, ""Valid""
)"),"")</f>
        <v/>
      </c>
    </row>
    <row r="244" ht="13.5" customHeight="1">
      <c r="A244" s="5">
        <v>30.0</v>
      </c>
      <c r="B244" s="17"/>
      <c r="C244" s="17"/>
      <c r="D244" s="17"/>
      <c r="E244" s="17"/>
      <c r="F244" s="17"/>
      <c r="G244" s="17"/>
      <c r="H244" s="17"/>
      <c r="I244" s="5"/>
      <c r="J244" s="5"/>
      <c r="K244" s="6"/>
      <c r="L244" s="6" t="str">
        <f>IFERROR(__xludf.DUMMYFUNCTION("IFS(
  AND(B244="""",C244="""",D244="""",E244="""",F244="""",G244="""",H244=""""), """",
  B244="""", ""Error: Please enter the Item"",
  NOT(REGEXMATCH(TEXT(B244,""0""), ""^[0-9]+$"")), ""Error: Item must be a number"",
  NOT(OR(
    AND(VALUE(B244)&gt;=1, "&amp;"VALUE(B244)&lt;=10),
    AND(VALUE(B244)&gt;=11, VALUE(B244)&lt;=90),
    AND(VALUE(B244)&gt;=91, VALUE(B244)&lt;=95),
    AND(VALUE(B244)&gt;=1001, VALUE(B244)&lt;=3000),
    AND(VALUE(B244)&gt;=4001, VALUE(B244)&lt;=6000),
    AND(VALUE(B244)&gt;=7001, VALUE(B244)&lt;=8000)
  )), ""Err"&amp;"or: Please enter Item number for a Commander, Federation, Spy, Ship, Brigade or Baggage Train"",
  OR(C244="""", D244=""""), ""Error: Please enter Direction 1 and Distance 1"",
  NOT(OR(
    REGEXMATCH(TEXT(C244,""0""), ""^[1-9]$""),
    REGEXMATCH(TEXT(C"&amp;"244,""0""), ""^1[1-9]$"")
  )), ""Error: Direction 1 must be between 1 and 9"",
  NOT(AND(VALUE(D244)&gt;=1, VALUE(D244)&lt;=50)), ""Error: Distance 1 must be between 1 and 50"",
  AND(
    OR(E244&lt;&gt;"""", F244&lt;&gt;""""),
    OR(E244="""", F244="""")
  ), ""Error: "&amp;"Please enter both Direction 2 and Distance 2"",
  AND(E244&lt;&gt;"""",
    NOT(OR(
      REGEXMATCH(TEXT(E244,""0""), ""^[1-9]$""),
      REGEXMATCH(TEXT(E244,""0""), ""^1[1-9]$"")
    ))
  ), ""Error: Direction 2 must be between 1 and 9"",
  AND(F244&lt;&gt;"""",
 "&amp;"   NOT(AND(VALUE(F244)&gt;=1, VALUE(F244)&lt;=50))
  ), ""Error: Distance 2 must be between 1 and 50"",
  AND(
    OR(G244&lt;&gt;"""", H244&lt;&gt;""""),
    OR(G244="""", H244="""")
  ), ""Error: Please enter both Direction 3 and Distance 3"",
  AND(G244&lt;&gt;"""",
    NOT(O"&amp;"R(
      REGEXMATCH(TEXT(G244,""0""), ""^[1-9]$""),
      REGEXMATCH(TEXT(G244,""0""), ""^1[1-9]$"")
    ))
  ), ""Error: Direction 3 must be between 1 and 9"",
  AND(H244&lt;&gt;"""",
    NOT(AND(VALUE(H244)&gt;=1, VALUE(H244)&lt;=50))
  ), ""Error: Distance 3 must "&amp;"be between 1 and 50"",
  TRUE, ""Valid""
)"),"")</f>
        <v/>
      </c>
    </row>
    <row r="245" ht="13.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6"/>
      <c r="L245" s="6"/>
    </row>
    <row r="246" ht="13.5" customHeight="1">
      <c r="A246" s="13" t="s">
        <v>62</v>
      </c>
      <c r="B246" s="5"/>
      <c r="C246" s="5"/>
      <c r="D246" s="5"/>
      <c r="E246" s="5"/>
      <c r="F246" s="5"/>
      <c r="G246" s="5"/>
      <c r="H246" s="5"/>
      <c r="I246" s="5"/>
      <c r="J246" s="5"/>
      <c r="K246" s="6"/>
      <c r="L246" s="6"/>
    </row>
    <row r="247" ht="13.5" customHeight="1">
      <c r="A247" s="5"/>
      <c r="B247" s="5" t="s">
        <v>50</v>
      </c>
      <c r="C247" s="5" t="s">
        <v>51</v>
      </c>
      <c r="D247" s="5" t="s">
        <v>52</v>
      </c>
      <c r="E247" s="5" t="s">
        <v>53</v>
      </c>
      <c r="F247" s="5"/>
      <c r="G247" s="5"/>
      <c r="H247" s="5"/>
      <c r="I247" s="5"/>
      <c r="J247" s="5"/>
      <c r="K247" s="6"/>
      <c r="L247" s="6"/>
    </row>
    <row r="248" ht="13.5" customHeight="1">
      <c r="A248" s="5">
        <v>1.0</v>
      </c>
      <c r="B248" s="17"/>
      <c r="C248" s="17"/>
      <c r="D248" s="17"/>
      <c r="E248" s="17"/>
      <c r="F248" s="5"/>
      <c r="G248" s="5"/>
      <c r="H248" s="5"/>
      <c r="I248" s="5"/>
      <c r="J248" s="5"/>
      <c r="K248" s="6"/>
      <c r="L248" s="6" t="str">
        <f>IFERROR(__xludf.DUMMYFUNCTION("IFS(
  AND(B248="""",C248="""",D248="""",E248=""""), """",
  B248="""", ""Error: Please enter the Goods"",
  C248="""", ""Error: Please enter the Quantity"",
  D248="""", ""Error: Please enter the Source"",
  E248="""", ""Error: Please enter the Destinati"&amp;"on"",
  AND(
    UPPER(B248)&lt;&gt;""A"",
    NOT(REGEXMATCH(TEXT(B248,""0""), ""^(10|11|13|16|18|19|20|21|22|23|24|29|30)$""))
  ), ""Error: Goods must be one of the following '10 (Money), 11, 13, 16, 18, 19, 20, 21, 22, 23, 24, 29, 30' or 'A'"",
  AND(
    U"&amp;"PPER(B248)&lt;&gt;""A"",
    NOT(REGEXMATCH(TEXT(C248,""0""), ""^[0-9]+$""))
  ), ""Error: Quantity must be a number"",
  AND(
    UPPER(B248)&lt;&gt;""A"",
    VALUE(C248)&lt;=0
  ), ""Error: Quantity must be positive"",
  AND(
    UPPER(B248)&lt;&gt;""A"",
    TEXT(B248,""0"&amp;""")=""10"",
    VALUE(C248)&gt;99999999
  ), ""Error: Money quantity must not exceed 99999999"",
  AND(
    UPPER(B248)&lt;&gt;""A"",
    TEXT(B248,""0"")&lt;&gt;""10"",
    VALUE(C248)&gt;500000
  ), ""Error: Quantity must not exceed 500000"",
  NOT(REGEXMATCH(TEXT(D248,"&amp;"""0""), ""^[0-9]+$"")), ""Error: Source must be a number"",
  NOT(AND(
    VALUE(D248)&gt;0,
    OR(
      AND(VALUE(D248)&gt;=1, VALUE(D248)&lt;=3),
      AND(VALUE(D248)&gt;=101, VALUE(D248)&lt;=200),
      AND(VALUE(D248)&gt;=201, VALUE(D248)&lt;=1000),
      AND(VALUE(D24"&amp;"8)&gt;=1001, VALUE(D248)&lt;=3000),
      AND(VALUE(D248)&gt;=7001, VALUE(D248)&lt;=8000)
    )
  )), ""Error: Source must be National Warehouse, Trade City, Depot, Ship or Baggage Train"",
  NOT(REGEXMATCH(TEXT(E248,""0""), ""^[0-9]+$"")), ""Error: Destination must "&amp;"be a number"",
  NOT(AND(
    VALUE(E248)&gt;0,
    OR(
      AND(VALUE(E248)&gt;=1, VALUE(E248)&lt;=3),
      AND(VALUE(E248)&gt;=101, VALUE(E248)&lt;=200),
      AND(VALUE(E248)&gt;=201, VALUE(E248)&lt;=1000),
      AND(VALUE(E248)&gt;=1001, VALUE(E248)&lt;=3000),
      AND(VALUE"&amp;"(E248)&gt;=7001, VALUE(E248)&lt;=8000)
    )
  )), ""Error: Destination must be National Warehouse, Trade City, Depot, Ship or Baggage Train"",
  TRUE, ""Valid""
)"),"")</f>
        <v/>
      </c>
    </row>
    <row r="249" ht="13.5" customHeight="1">
      <c r="A249" s="5">
        <v>2.0</v>
      </c>
      <c r="B249" s="17"/>
      <c r="C249" s="17"/>
      <c r="D249" s="17"/>
      <c r="E249" s="17"/>
      <c r="F249" s="5"/>
      <c r="G249" s="5"/>
      <c r="H249" s="5"/>
      <c r="I249" s="5"/>
      <c r="J249" s="5"/>
      <c r="K249" s="6"/>
      <c r="L249" s="6" t="str">
        <f>IFERROR(__xludf.DUMMYFUNCTION("IFS(
  AND(B249="""",C249="""",D249="""",E249=""""), """",
  B249="""", ""Error: Please enter the Goods"",
  C249="""", ""Error: Please enter the Quantity"",
  D249="""", ""Error: Please enter the Source"",
  E249="""", ""Error: Please enter the Destinati"&amp;"on"",
  AND(
    UPPER(B249)&lt;&gt;""A"",
    NOT(REGEXMATCH(TEXT(B249,""0""), ""^(10|11|13|16|18|19|20|21|22|23|24|29|30)$""))
  ), ""Error: Goods must be one of the following '10 (Money), 11, 13, 16, 18, 19, 20, 21, 22, 23, 24, 29, 30' or 'A'"",
  AND(
    U"&amp;"PPER(B249)&lt;&gt;""A"",
    NOT(REGEXMATCH(TEXT(C249,""0""), ""^[0-9]+$""))
  ), ""Error: Quantity must be a number"",
  AND(
    UPPER(B249)&lt;&gt;""A"",
    VALUE(C249)&lt;=0
  ), ""Error: Quantity must be positive"",
  AND(
    UPPER(B249)&lt;&gt;""A"",
    TEXT(B249,""0"&amp;""")=""10"",
    VALUE(C249)&gt;99999999
  ), ""Error: Money quantity must not exceed 99999999"",
  AND(
    UPPER(B249)&lt;&gt;""A"",
    TEXT(B249,""0"")&lt;&gt;""10"",
    VALUE(C249)&gt;500000
  ), ""Error: Quantity must not exceed 500000"",
  NOT(REGEXMATCH(TEXT(D249,"&amp;"""0""), ""^[0-9]+$"")), ""Error: Source must be a number"",
  NOT(AND(
    VALUE(D249)&gt;0,
    OR(
      AND(VALUE(D249)&gt;=1, VALUE(D249)&lt;=3),
      AND(VALUE(D249)&gt;=101, VALUE(D249)&lt;=200),
      AND(VALUE(D249)&gt;=201, VALUE(D249)&lt;=1000),
      AND(VALUE(D24"&amp;"9)&gt;=1001, VALUE(D249)&lt;=3000),
      AND(VALUE(D249)&gt;=7001, VALUE(D249)&lt;=8000)
    )
  )), ""Error: Source must be National Warehouse, Trade City, Depot, Ship or Baggage Train"",
  NOT(REGEXMATCH(TEXT(E249,""0""), ""^[0-9]+$"")), ""Error: Destination must "&amp;"be a number"",
  NOT(AND(
    VALUE(E249)&gt;0,
    OR(
      AND(VALUE(E249)&gt;=1, VALUE(E249)&lt;=3),
      AND(VALUE(E249)&gt;=101, VALUE(E249)&lt;=200),
      AND(VALUE(E249)&gt;=201, VALUE(E249)&lt;=1000),
      AND(VALUE(E249)&gt;=1001, VALUE(E249)&lt;=3000),
      AND(VALUE"&amp;"(E249)&gt;=7001, VALUE(E249)&lt;=8000)
    )
  )), ""Error: Destination must be National Warehouse, Trade City, Depot, Ship or Baggage Train"",
  TRUE, ""Valid""
)"),"")</f>
        <v/>
      </c>
    </row>
    <row r="250" ht="13.5" customHeight="1">
      <c r="A250" s="5">
        <v>3.0</v>
      </c>
      <c r="B250" s="17"/>
      <c r="C250" s="17"/>
      <c r="D250" s="17"/>
      <c r="E250" s="17"/>
      <c r="F250" s="5"/>
      <c r="G250" s="5"/>
      <c r="H250" s="5"/>
      <c r="I250" s="5"/>
      <c r="J250" s="5"/>
      <c r="K250" s="6"/>
      <c r="L250" s="6" t="str">
        <f>IFERROR(__xludf.DUMMYFUNCTION("IFS(
  AND(B250="""",C250="""",D250="""",E250=""""), """",
  B250="""", ""Error: Please enter the Goods"",
  C250="""", ""Error: Please enter the Quantity"",
  D250="""", ""Error: Please enter the Source"",
  E250="""", ""Error: Please enter the Destinati"&amp;"on"",
  AND(
    UPPER(B250)&lt;&gt;""A"",
    NOT(REGEXMATCH(TEXT(B250,""0""), ""^(10|11|13|16|18|19|20|21|22|23|24|29|30)$""))
  ), ""Error: Goods must be one of the following '10 (Money), 11, 13, 16, 18, 19, 20, 21, 22, 23, 24, 29, 30' or 'A'"",
  AND(
    U"&amp;"PPER(B250)&lt;&gt;""A"",
    NOT(REGEXMATCH(TEXT(C250,""0""), ""^[0-9]+$""))
  ), ""Error: Quantity must be a number"",
  AND(
    UPPER(B250)&lt;&gt;""A"",
    VALUE(C250)&lt;=0
  ), ""Error: Quantity must be positive"",
  AND(
    UPPER(B250)&lt;&gt;""A"",
    TEXT(B250,""0"&amp;""")=""10"",
    VALUE(C250)&gt;99999999
  ), ""Error: Money quantity must not exceed 99999999"",
  AND(
    UPPER(B250)&lt;&gt;""A"",
    TEXT(B250,""0"")&lt;&gt;""10"",
    VALUE(C250)&gt;500000
  ), ""Error: Quantity must not exceed 500000"",
  NOT(REGEXMATCH(TEXT(D250,"&amp;"""0""), ""^[0-9]+$"")), ""Error: Source must be a number"",
  NOT(AND(
    VALUE(D250)&gt;0,
    OR(
      AND(VALUE(D250)&gt;=1, VALUE(D250)&lt;=3),
      AND(VALUE(D250)&gt;=101, VALUE(D250)&lt;=200),
      AND(VALUE(D250)&gt;=201, VALUE(D250)&lt;=1000),
      AND(VALUE(D25"&amp;"0)&gt;=1001, VALUE(D250)&lt;=3000),
      AND(VALUE(D250)&gt;=7001, VALUE(D250)&lt;=8000)
    )
  )), ""Error: Source must be National Warehouse, Trade City, Depot, Ship or Baggage Train"",
  NOT(REGEXMATCH(TEXT(E250,""0""), ""^[0-9]+$"")), ""Error: Destination must "&amp;"be a number"",
  NOT(AND(
    VALUE(E250)&gt;0,
    OR(
      AND(VALUE(E250)&gt;=1, VALUE(E250)&lt;=3),
      AND(VALUE(E250)&gt;=101, VALUE(E250)&lt;=200),
      AND(VALUE(E250)&gt;=201, VALUE(E250)&lt;=1000),
      AND(VALUE(E250)&gt;=1001, VALUE(E250)&lt;=3000),
      AND(VALUE"&amp;"(E250)&gt;=7001, VALUE(E250)&lt;=8000)
    )
  )), ""Error: Destination must be National Warehouse, Trade City, Depot, Ship or Baggage Train"",
  TRUE, ""Valid""
)"),"")</f>
        <v/>
      </c>
    </row>
    <row r="251" ht="13.5" customHeight="1">
      <c r="A251" s="5">
        <v>4.0</v>
      </c>
      <c r="B251" s="17"/>
      <c r="C251" s="17"/>
      <c r="D251" s="17"/>
      <c r="E251" s="17"/>
      <c r="F251" s="5"/>
      <c r="G251" s="5"/>
      <c r="H251" s="5"/>
      <c r="I251" s="5"/>
      <c r="J251" s="5"/>
      <c r="K251" s="6"/>
      <c r="L251" s="6" t="str">
        <f>IFERROR(__xludf.DUMMYFUNCTION("IFS(
  AND(B251="""",C251="""",D251="""",E251=""""), """",
  B251="""", ""Error: Please enter the Goods"",
  C251="""", ""Error: Please enter the Quantity"",
  D251="""", ""Error: Please enter the Source"",
  E251="""", ""Error: Please enter the Destinati"&amp;"on"",
  AND(
    UPPER(B251)&lt;&gt;""A"",
    NOT(REGEXMATCH(TEXT(B251,""0""), ""^(10|11|13|16|18|19|20|21|22|23|24|29|30)$""))
  ), ""Error: Goods must be one of the following '10 (Money), 11, 13, 16, 18, 19, 20, 21, 22, 23, 24, 29, 30' or 'A'"",
  AND(
    U"&amp;"PPER(B251)&lt;&gt;""A"",
    NOT(REGEXMATCH(TEXT(C251,""0""), ""^[0-9]+$""))
  ), ""Error: Quantity must be a number"",
  AND(
    UPPER(B251)&lt;&gt;""A"",
    VALUE(C251)&lt;=0
  ), ""Error: Quantity must be positive"",
  AND(
    UPPER(B251)&lt;&gt;""A"",
    TEXT(B251,""0"&amp;""")=""10"",
    VALUE(C251)&gt;99999999
  ), ""Error: Money quantity must not exceed 99999999"",
  AND(
    UPPER(B251)&lt;&gt;""A"",
    TEXT(B251,""0"")&lt;&gt;""10"",
    VALUE(C251)&gt;500000
  ), ""Error: Quantity must not exceed 500000"",
  NOT(REGEXMATCH(TEXT(D251,"&amp;"""0""), ""^[0-9]+$"")), ""Error: Source must be a number"",
  NOT(AND(
    VALUE(D251)&gt;0,
    OR(
      AND(VALUE(D251)&gt;=1, VALUE(D251)&lt;=3),
      AND(VALUE(D251)&gt;=101, VALUE(D251)&lt;=200),
      AND(VALUE(D251)&gt;=201, VALUE(D251)&lt;=1000),
      AND(VALUE(D25"&amp;"1)&gt;=1001, VALUE(D251)&lt;=3000),
      AND(VALUE(D251)&gt;=7001, VALUE(D251)&lt;=8000)
    )
  )), ""Error: Source must be National Warehouse, Trade City, Depot, Ship or Baggage Train"",
  NOT(REGEXMATCH(TEXT(E251,""0""), ""^[0-9]+$"")), ""Error: Destination must "&amp;"be a number"",
  NOT(AND(
    VALUE(E251)&gt;0,
    OR(
      AND(VALUE(E251)&gt;=1, VALUE(E251)&lt;=3),
      AND(VALUE(E251)&gt;=101, VALUE(E251)&lt;=200),
      AND(VALUE(E251)&gt;=201, VALUE(E251)&lt;=1000),
      AND(VALUE(E251)&gt;=1001, VALUE(E251)&lt;=3000),
      AND(VALUE"&amp;"(E251)&gt;=7001, VALUE(E251)&lt;=8000)
    )
  )), ""Error: Destination must be National Warehouse, Trade City, Depot, Ship or Baggage Train"",
  TRUE, ""Valid""
)"),"")</f>
        <v/>
      </c>
    </row>
    <row r="252" ht="13.5" customHeight="1">
      <c r="A252" s="5">
        <v>5.0</v>
      </c>
      <c r="B252" s="17"/>
      <c r="C252" s="17"/>
      <c r="D252" s="17"/>
      <c r="E252" s="17"/>
      <c r="F252" s="5"/>
      <c r="G252" s="5"/>
      <c r="H252" s="5"/>
      <c r="I252" s="5"/>
      <c r="J252" s="5"/>
      <c r="K252" s="6"/>
      <c r="L252" s="6" t="str">
        <f>IFERROR(__xludf.DUMMYFUNCTION("IFS(
  AND(B252="""",C252="""",D252="""",E252=""""), """",
  B252="""", ""Error: Please enter the Goods"",
  C252="""", ""Error: Please enter the Quantity"",
  D252="""", ""Error: Please enter the Source"",
  E252="""", ""Error: Please enter the Destinati"&amp;"on"",
  AND(
    UPPER(B252)&lt;&gt;""A"",
    NOT(REGEXMATCH(TEXT(B252,""0""), ""^(10|11|13|16|18|19|20|21|22|23|24|29|30)$""))
  ), ""Error: Goods must be one of the following '10 (Money), 11, 13, 16, 18, 19, 20, 21, 22, 23, 24, 29, 30' or 'A'"",
  AND(
    U"&amp;"PPER(B252)&lt;&gt;""A"",
    NOT(REGEXMATCH(TEXT(C252,""0""), ""^[0-9]+$""))
  ), ""Error: Quantity must be a number"",
  AND(
    UPPER(B252)&lt;&gt;""A"",
    VALUE(C252)&lt;=0
  ), ""Error: Quantity must be positive"",
  AND(
    UPPER(B252)&lt;&gt;""A"",
    TEXT(B252,""0"&amp;""")=""10"",
    VALUE(C252)&gt;99999999
  ), ""Error: Money quantity must not exceed 99999999"",
  AND(
    UPPER(B252)&lt;&gt;""A"",
    TEXT(B252,""0"")&lt;&gt;""10"",
    VALUE(C252)&gt;500000
  ), ""Error: Quantity must not exceed 500000"",
  NOT(REGEXMATCH(TEXT(D252,"&amp;"""0""), ""^[0-9]+$"")), ""Error: Source must be a number"",
  NOT(AND(
    VALUE(D252)&gt;0,
    OR(
      AND(VALUE(D252)&gt;=1, VALUE(D252)&lt;=3),
      AND(VALUE(D252)&gt;=101, VALUE(D252)&lt;=200),
      AND(VALUE(D252)&gt;=201, VALUE(D252)&lt;=1000),
      AND(VALUE(D25"&amp;"2)&gt;=1001, VALUE(D252)&lt;=3000),
      AND(VALUE(D252)&gt;=7001, VALUE(D252)&lt;=8000)
    )
  )), ""Error: Source must be National Warehouse, Trade City, Depot, Ship or Baggage Train"",
  NOT(REGEXMATCH(TEXT(E252,""0""), ""^[0-9]+$"")), ""Error: Destination must "&amp;"be a number"",
  NOT(AND(
    VALUE(E252)&gt;0,
    OR(
      AND(VALUE(E252)&gt;=1, VALUE(E252)&lt;=3),
      AND(VALUE(E252)&gt;=101, VALUE(E252)&lt;=200),
      AND(VALUE(E252)&gt;=201, VALUE(E252)&lt;=1000),
      AND(VALUE(E252)&gt;=1001, VALUE(E252)&lt;=3000),
      AND(VALUE"&amp;"(E252)&gt;=7001, VALUE(E252)&lt;=8000)
    )
  )), ""Error: Destination must be National Warehouse, Trade City, Depot, Ship or Baggage Train"",
  TRUE, ""Valid""
)"),"")</f>
        <v/>
      </c>
    </row>
    <row r="253" ht="13.5" customHeight="1">
      <c r="A253" s="5">
        <v>6.0</v>
      </c>
      <c r="B253" s="17"/>
      <c r="C253" s="17"/>
      <c r="D253" s="17"/>
      <c r="E253" s="17"/>
      <c r="F253" s="5"/>
      <c r="G253" s="5"/>
      <c r="H253" s="5"/>
      <c r="I253" s="5"/>
      <c r="J253" s="5"/>
      <c r="K253" s="6"/>
      <c r="L253" s="6" t="str">
        <f>IFERROR(__xludf.DUMMYFUNCTION("IFS(
  AND(B253="""",C253="""",D253="""",E253=""""), """",
  B253="""", ""Error: Please enter the Goods"",
  C253="""", ""Error: Please enter the Quantity"",
  D253="""", ""Error: Please enter the Source"",
  E253="""", ""Error: Please enter the Destinati"&amp;"on"",
  AND(
    UPPER(B253)&lt;&gt;""A"",
    NOT(REGEXMATCH(TEXT(B253,""0""), ""^(10|11|13|16|18|19|20|21|22|23|24|29|30)$""))
  ), ""Error: Goods must be one of the following '10 (Money), 11, 13, 16, 18, 19, 20, 21, 22, 23, 24, 29, 30' or 'A'"",
  AND(
    U"&amp;"PPER(B253)&lt;&gt;""A"",
    NOT(REGEXMATCH(TEXT(C253,""0""), ""^[0-9]+$""))
  ), ""Error: Quantity must be a number"",
  AND(
    UPPER(B253)&lt;&gt;""A"",
    VALUE(C253)&lt;=0
  ), ""Error: Quantity must be positive"",
  AND(
    UPPER(B253)&lt;&gt;""A"",
    TEXT(B253,""0"&amp;""")=""10"",
    VALUE(C253)&gt;99999999
  ), ""Error: Money quantity must not exceed 99999999"",
  AND(
    UPPER(B253)&lt;&gt;""A"",
    TEXT(B253,""0"")&lt;&gt;""10"",
    VALUE(C253)&gt;500000
  ), ""Error: Quantity must not exceed 500000"",
  NOT(REGEXMATCH(TEXT(D253,"&amp;"""0""), ""^[0-9]+$"")), ""Error: Source must be a number"",
  NOT(AND(
    VALUE(D253)&gt;0,
    OR(
      AND(VALUE(D253)&gt;=1, VALUE(D253)&lt;=3),
      AND(VALUE(D253)&gt;=101, VALUE(D253)&lt;=200),
      AND(VALUE(D253)&gt;=201, VALUE(D253)&lt;=1000),
      AND(VALUE(D25"&amp;"3)&gt;=1001, VALUE(D253)&lt;=3000),
      AND(VALUE(D253)&gt;=7001, VALUE(D253)&lt;=8000)
    )
  )), ""Error: Source must be National Warehouse, Trade City, Depot, Ship or Baggage Train"",
  NOT(REGEXMATCH(TEXT(E253,""0""), ""^[0-9]+$"")), ""Error: Destination must "&amp;"be a number"",
  NOT(AND(
    VALUE(E253)&gt;0,
    OR(
      AND(VALUE(E253)&gt;=1, VALUE(E253)&lt;=3),
      AND(VALUE(E253)&gt;=101, VALUE(E253)&lt;=200),
      AND(VALUE(E253)&gt;=201, VALUE(E253)&lt;=1000),
      AND(VALUE(E253)&gt;=1001, VALUE(E253)&lt;=3000),
      AND(VALUE"&amp;"(E253)&gt;=7001, VALUE(E253)&lt;=8000)
    )
  )), ""Error: Destination must be National Warehouse, Trade City, Depot, Ship or Baggage Train"",
  TRUE, ""Valid""
)"),"")</f>
        <v/>
      </c>
    </row>
    <row r="254" ht="13.5" customHeight="1">
      <c r="A254" s="5">
        <v>7.0</v>
      </c>
      <c r="B254" s="17"/>
      <c r="C254" s="17"/>
      <c r="D254" s="17"/>
      <c r="E254" s="17"/>
      <c r="F254" s="5"/>
      <c r="G254" s="5"/>
      <c r="H254" s="5"/>
      <c r="I254" s="5"/>
      <c r="J254" s="5"/>
      <c r="K254" s="6"/>
      <c r="L254" s="6" t="str">
        <f>IFERROR(__xludf.DUMMYFUNCTION("IFS(
  AND(B254="""",C254="""",D254="""",E254=""""), """",
  B254="""", ""Error: Please enter the Goods"",
  C254="""", ""Error: Please enter the Quantity"",
  D254="""", ""Error: Please enter the Source"",
  E254="""", ""Error: Please enter the Destinati"&amp;"on"",
  AND(
    UPPER(B254)&lt;&gt;""A"",
    NOT(REGEXMATCH(TEXT(B254,""0""), ""^(10|11|13|16|18|19|20|21|22|23|24|29|30)$""))
  ), ""Error: Goods must be one of the following '10 (Money), 11, 13, 16, 18, 19, 20, 21, 22, 23, 24, 29, 30' or 'A'"",
  AND(
    U"&amp;"PPER(B254)&lt;&gt;""A"",
    NOT(REGEXMATCH(TEXT(C254,""0""), ""^[0-9]+$""))
  ), ""Error: Quantity must be a number"",
  AND(
    UPPER(B254)&lt;&gt;""A"",
    VALUE(C254)&lt;=0
  ), ""Error: Quantity must be positive"",
  AND(
    UPPER(B254)&lt;&gt;""A"",
    TEXT(B254,""0"&amp;""")=""10"",
    VALUE(C254)&gt;99999999
  ), ""Error: Money quantity must not exceed 99999999"",
  AND(
    UPPER(B254)&lt;&gt;""A"",
    TEXT(B254,""0"")&lt;&gt;""10"",
    VALUE(C254)&gt;500000
  ), ""Error: Quantity must not exceed 500000"",
  NOT(REGEXMATCH(TEXT(D254,"&amp;"""0""), ""^[0-9]+$"")), ""Error: Source must be a number"",
  NOT(AND(
    VALUE(D254)&gt;0,
    OR(
      AND(VALUE(D254)&gt;=1, VALUE(D254)&lt;=3),
      AND(VALUE(D254)&gt;=101, VALUE(D254)&lt;=200),
      AND(VALUE(D254)&gt;=201, VALUE(D254)&lt;=1000),
      AND(VALUE(D25"&amp;"4)&gt;=1001, VALUE(D254)&lt;=3000),
      AND(VALUE(D254)&gt;=7001, VALUE(D254)&lt;=8000)
    )
  )), ""Error: Source must be National Warehouse, Trade City, Depot, Ship or Baggage Train"",
  NOT(REGEXMATCH(TEXT(E254,""0""), ""^[0-9]+$"")), ""Error: Destination must "&amp;"be a number"",
  NOT(AND(
    VALUE(E254)&gt;0,
    OR(
      AND(VALUE(E254)&gt;=1, VALUE(E254)&lt;=3),
      AND(VALUE(E254)&gt;=101, VALUE(E254)&lt;=200),
      AND(VALUE(E254)&gt;=201, VALUE(E254)&lt;=1000),
      AND(VALUE(E254)&gt;=1001, VALUE(E254)&lt;=3000),
      AND(VALUE"&amp;"(E254)&gt;=7001, VALUE(E254)&lt;=8000)
    )
  )), ""Error: Destination must be National Warehouse, Trade City, Depot, Ship or Baggage Train"",
  TRUE, ""Valid""
)"),"")</f>
        <v/>
      </c>
    </row>
    <row r="255" ht="13.5" customHeight="1">
      <c r="A255" s="5">
        <v>8.0</v>
      </c>
      <c r="B255" s="17"/>
      <c r="C255" s="17"/>
      <c r="D255" s="17"/>
      <c r="E255" s="17"/>
      <c r="F255" s="5"/>
      <c r="G255" s="5"/>
      <c r="H255" s="5"/>
      <c r="I255" s="5"/>
      <c r="J255" s="5"/>
      <c r="K255" s="6"/>
      <c r="L255" s="6" t="str">
        <f>IFERROR(__xludf.DUMMYFUNCTION("IFS(
  AND(B255="""",C255="""",D255="""",E255=""""), """",
  B255="""", ""Error: Please enter the Goods"",
  C255="""", ""Error: Please enter the Quantity"",
  D255="""", ""Error: Please enter the Source"",
  E255="""", ""Error: Please enter the Destinati"&amp;"on"",
  AND(
    UPPER(B255)&lt;&gt;""A"",
    NOT(REGEXMATCH(TEXT(B255,""0""), ""^(10|11|13|16|18|19|20|21|22|23|24|29|30)$""))
  ), ""Error: Goods must be one of the following '10 (Money), 11, 13, 16, 18, 19, 20, 21, 22, 23, 24, 29, 30' or 'A'"",
  AND(
    U"&amp;"PPER(B255)&lt;&gt;""A"",
    NOT(REGEXMATCH(TEXT(C255,""0""), ""^[0-9]+$""))
  ), ""Error: Quantity must be a number"",
  AND(
    UPPER(B255)&lt;&gt;""A"",
    VALUE(C255)&lt;=0
  ), ""Error: Quantity must be positive"",
  AND(
    UPPER(B255)&lt;&gt;""A"",
    TEXT(B255,""0"&amp;""")=""10"",
    VALUE(C255)&gt;99999999
  ), ""Error: Money quantity must not exceed 99999999"",
  AND(
    UPPER(B255)&lt;&gt;""A"",
    TEXT(B255,""0"")&lt;&gt;""10"",
    VALUE(C255)&gt;500000
  ), ""Error: Quantity must not exceed 500000"",
  NOT(REGEXMATCH(TEXT(D255,"&amp;"""0""), ""^[0-9]+$"")), ""Error: Source must be a number"",
  NOT(AND(
    VALUE(D255)&gt;0,
    OR(
      AND(VALUE(D255)&gt;=1, VALUE(D255)&lt;=3),
      AND(VALUE(D255)&gt;=101, VALUE(D255)&lt;=200),
      AND(VALUE(D255)&gt;=201, VALUE(D255)&lt;=1000),
      AND(VALUE(D25"&amp;"5)&gt;=1001, VALUE(D255)&lt;=3000),
      AND(VALUE(D255)&gt;=7001, VALUE(D255)&lt;=8000)
    )
  )), ""Error: Source must be National Warehouse, Trade City, Depot, Ship or Baggage Train"",
  NOT(REGEXMATCH(TEXT(E255,""0""), ""^[0-9]+$"")), ""Error: Destination must "&amp;"be a number"",
  NOT(AND(
    VALUE(E255)&gt;0,
    OR(
      AND(VALUE(E255)&gt;=1, VALUE(E255)&lt;=3),
      AND(VALUE(E255)&gt;=101, VALUE(E255)&lt;=200),
      AND(VALUE(E255)&gt;=201, VALUE(E255)&lt;=1000),
      AND(VALUE(E255)&gt;=1001, VALUE(E255)&lt;=3000),
      AND(VALUE"&amp;"(E255)&gt;=7001, VALUE(E255)&lt;=8000)
    )
  )), ""Error: Destination must be National Warehouse, Trade City, Depot, Ship or Baggage Train"",
  TRUE, ""Valid""
)"),"")</f>
        <v/>
      </c>
    </row>
    <row r="256" ht="13.5" customHeight="1">
      <c r="A256" s="5">
        <v>9.0</v>
      </c>
      <c r="B256" s="17"/>
      <c r="C256" s="17"/>
      <c r="D256" s="17"/>
      <c r="E256" s="17"/>
      <c r="F256" s="5"/>
      <c r="G256" s="5"/>
      <c r="H256" s="5"/>
      <c r="I256" s="5"/>
      <c r="J256" s="5"/>
      <c r="K256" s="6"/>
      <c r="L256" s="6" t="str">
        <f>IFERROR(__xludf.DUMMYFUNCTION("IFS(
  AND(B256="""",C256="""",D256="""",E256=""""), """",
  B256="""", ""Error: Please enter the Goods"",
  C256="""", ""Error: Please enter the Quantity"",
  D256="""", ""Error: Please enter the Source"",
  E256="""", ""Error: Please enter the Destinati"&amp;"on"",
  AND(
    UPPER(B256)&lt;&gt;""A"",
    NOT(REGEXMATCH(TEXT(B256,""0""), ""^(10|11|13|16|18|19|20|21|22|23|24|29|30)$""))
  ), ""Error: Goods must be one of the following '10 (Money), 11, 13, 16, 18, 19, 20, 21, 22, 23, 24, 29, 30' or 'A'"",
  AND(
    U"&amp;"PPER(B256)&lt;&gt;""A"",
    NOT(REGEXMATCH(TEXT(C256,""0""), ""^[0-9]+$""))
  ), ""Error: Quantity must be a number"",
  AND(
    UPPER(B256)&lt;&gt;""A"",
    VALUE(C256)&lt;=0
  ), ""Error: Quantity must be positive"",
  AND(
    UPPER(B256)&lt;&gt;""A"",
    TEXT(B256,""0"&amp;""")=""10"",
    VALUE(C256)&gt;99999999
  ), ""Error: Money quantity must not exceed 99999999"",
  AND(
    UPPER(B256)&lt;&gt;""A"",
    TEXT(B256,""0"")&lt;&gt;""10"",
    VALUE(C256)&gt;500000
  ), ""Error: Quantity must not exceed 500000"",
  NOT(REGEXMATCH(TEXT(D256,"&amp;"""0""), ""^[0-9]+$"")), ""Error: Source must be a number"",
  NOT(AND(
    VALUE(D256)&gt;0,
    OR(
      AND(VALUE(D256)&gt;=1, VALUE(D256)&lt;=3),
      AND(VALUE(D256)&gt;=101, VALUE(D256)&lt;=200),
      AND(VALUE(D256)&gt;=201, VALUE(D256)&lt;=1000),
      AND(VALUE(D25"&amp;"6)&gt;=1001, VALUE(D256)&lt;=3000),
      AND(VALUE(D256)&gt;=7001, VALUE(D256)&lt;=8000)
    )
  )), ""Error: Source must be National Warehouse, Trade City, Depot, Ship or Baggage Train"",
  NOT(REGEXMATCH(TEXT(E256,""0""), ""^[0-9]+$"")), ""Error: Destination must "&amp;"be a number"",
  NOT(AND(
    VALUE(E256)&gt;0,
    OR(
      AND(VALUE(E256)&gt;=1, VALUE(E256)&lt;=3),
      AND(VALUE(E256)&gt;=101, VALUE(E256)&lt;=200),
      AND(VALUE(E256)&gt;=201, VALUE(E256)&lt;=1000),
      AND(VALUE(E256)&gt;=1001, VALUE(E256)&lt;=3000),
      AND(VALUE"&amp;"(E256)&gt;=7001, VALUE(E256)&lt;=8000)
    )
  )), ""Error: Destination must be National Warehouse, Trade City, Depot, Ship or Baggage Train"",
  TRUE, ""Valid""
)"),"")</f>
        <v/>
      </c>
    </row>
    <row r="257" ht="13.5" customHeight="1">
      <c r="A257" s="5">
        <v>10.0</v>
      </c>
      <c r="B257" s="17"/>
      <c r="C257" s="17"/>
      <c r="D257" s="17"/>
      <c r="E257" s="17"/>
      <c r="F257" s="5"/>
      <c r="G257" s="5"/>
      <c r="H257" s="5"/>
      <c r="I257" s="5"/>
      <c r="J257" s="5"/>
      <c r="K257" s="6"/>
      <c r="L257" s="6" t="str">
        <f>IFERROR(__xludf.DUMMYFUNCTION("IFS(
  AND(B257="""",C257="""",D257="""",E257=""""), """",
  B257="""", ""Error: Please enter the Goods"",
  C257="""", ""Error: Please enter the Quantity"",
  D257="""", ""Error: Please enter the Source"",
  E257="""", ""Error: Please enter the Destinati"&amp;"on"",
  AND(
    UPPER(B257)&lt;&gt;""A"",
    NOT(REGEXMATCH(TEXT(B257,""0""), ""^(10|11|13|16|18|19|20|21|22|23|24|29|30)$""))
  ), ""Error: Goods must be one of the following '10 (Money), 11, 13, 16, 18, 19, 20, 21, 22, 23, 24, 29, 30' or 'A'"",
  AND(
    U"&amp;"PPER(B257)&lt;&gt;""A"",
    NOT(REGEXMATCH(TEXT(C257,""0""), ""^[0-9]+$""))
  ), ""Error: Quantity must be a number"",
  AND(
    UPPER(B257)&lt;&gt;""A"",
    VALUE(C257)&lt;=0
  ), ""Error: Quantity must be positive"",
  AND(
    UPPER(B257)&lt;&gt;""A"",
    TEXT(B257,""0"&amp;""")=""10"",
    VALUE(C257)&gt;99999999
  ), ""Error: Money quantity must not exceed 99999999"",
  AND(
    UPPER(B257)&lt;&gt;""A"",
    TEXT(B257,""0"")&lt;&gt;""10"",
    VALUE(C257)&gt;500000
  ), ""Error: Quantity must not exceed 500000"",
  NOT(REGEXMATCH(TEXT(D257,"&amp;"""0""), ""^[0-9]+$"")), ""Error: Source must be a number"",
  NOT(AND(
    VALUE(D257)&gt;0,
    OR(
      AND(VALUE(D257)&gt;=1, VALUE(D257)&lt;=3),
      AND(VALUE(D257)&gt;=101, VALUE(D257)&lt;=200),
      AND(VALUE(D257)&gt;=201, VALUE(D257)&lt;=1000),
      AND(VALUE(D25"&amp;"7)&gt;=1001, VALUE(D257)&lt;=3000),
      AND(VALUE(D257)&gt;=7001, VALUE(D257)&lt;=8000)
    )
  )), ""Error: Source must be National Warehouse, Trade City, Depot, Ship or Baggage Train"",
  NOT(REGEXMATCH(TEXT(E257,""0""), ""^[0-9]+$"")), ""Error: Destination must "&amp;"be a number"",
  NOT(AND(
    VALUE(E257)&gt;0,
    OR(
      AND(VALUE(E257)&gt;=1, VALUE(E257)&lt;=3),
      AND(VALUE(E257)&gt;=101, VALUE(E257)&lt;=200),
      AND(VALUE(E257)&gt;=201, VALUE(E257)&lt;=1000),
      AND(VALUE(E257)&gt;=1001, VALUE(E257)&lt;=3000),
      AND(VALUE"&amp;"(E257)&gt;=7001, VALUE(E257)&lt;=8000)
    )
  )), ""Error: Destination must be National Warehouse, Trade City, Depot, Ship or Baggage Train"",
  TRUE, ""Valid""
)"),"")</f>
        <v/>
      </c>
    </row>
    <row r="258" ht="13.5" customHeight="1">
      <c r="A258" s="5">
        <v>11.0</v>
      </c>
      <c r="B258" s="17"/>
      <c r="C258" s="17"/>
      <c r="D258" s="17"/>
      <c r="E258" s="17"/>
      <c r="F258" s="5"/>
      <c r="G258" s="5"/>
      <c r="H258" s="5"/>
      <c r="I258" s="5"/>
      <c r="J258" s="5"/>
      <c r="K258" s="6"/>
      <c r="L258" s="6" t="str">
        <f>IFERROR(__xludf.DUMMYFUNCTION("IFS(
  AND(B258="""",C258="""",D258="""",E258=""""), """",
  B258="""", ""Error: Please enter the Goods"",
  C258="""", ""Error: Please enter the Quantity"",
  D258="""", ""Error: Please enter the Source"",
  E258="""", ""Error: Please enter the Destinati"&amp;"on"",
  AND(
    UPPER(B258)&lt;&gt;""A"",
    NOT(REGEXMATCH(TEXT(B258,""0""), ""^(10|11|13|16|18|19|20|21|22|23|24|29|30)$""))
  ), ""Error: Goods must be one of the following '10 (Money), 11, 13, 16, 18, 19, 20, 21, 22, 23, 24, 29, 30' or 'A'"",
  AND(
    U"&amp;"PPER(B258)&lt;&gt;""A"",
    NOT(REGEXMATCH(TEXT(C258,""0""), ""^[0-9]+$""))
  ), ""Error: Quantity must be a number"",
  AND(
    UPPER(B258)&lt;&gt;""A"",
    VALUE(C258)&lt;=0
  ), ""Error: Quantity must be positive"",
  AND(
    UPPER(B258)&lt;&gt;""A"",
    TEXT(B258,""0"&amp;""")=""10"",
    VALUE(C258)&gt;99999999
  ), ""Error: Money quantity must not exceed 99999999"",
  AND(
    UPPER(B258)&lt;&gt;""A"",
    TEXT(B258,""0"")&lt;&gt;""10"",
    VALUE(C258)&gt;500000
  ), ""Error: Quantity must not exceed 500000"",
  NOT(REGEXMATCH(TEXT(D258,"&amp;"""0""), ""^[0-9]+$"")), ""Error: Source must be a number"",
  NOT(AND(
    VALUE(D258)&gt;0,
    OR(
      AND(VALUE(D258)&gt;=1, VALUE(D258)&lt;=3),
      AND(VALUE(D258)&gt;=101, VALUE(D258)&lt;=200),
      AND(VALUE(D258)&gt;=201, VALUE(D258)&lt;=1000),
      AND(VALUE(D25"&amp;"8)&gt;=1001, VALUE(D258)&lt;=3000),
      AND(VALUE(D258)&gt;=7001, VALUE(D258)&lt;=8000)
    )
  )), ""Error: Source must be National Warehouse, Trade City, Depot, Ship or Baggage Train"",
  NOT(REGEXMATCH(TEXT(E258,""0""), ""^[0-9]+$"")), ""Error: Destination must "&amp;"be a number"",
  NOT(AND(
    VALUE(E258)&gt;0,
    OR(
      AND(VALUE(E258)&gt;=1, VALUE(E258)&lt;=3),
      AND(VALUE(E258)&gt;=101, VALUE(E258)&lt;=200),
      AND(VALUE(E258)&gt;=201, VALUE(E258)&lt;=1000),
      AND(VALUE(E258)&gt;=1001, VALUE(E258)&lt;=3000),
      AND(VALUE"&amp;"(E258)&gt;=7001, VALUE(E258)&lt;=8000)
    )
  )), ""Error: Destination must be National Warehouse, Trade City, Depot, Ship or Baggage Train"",
  TRUE, ""Valid""
)"),"")</f>
        <v/>
      </c>
    </row>
    <row r="259" ht="13.5" customHeight="1">
      <c r="A259" s="5">
        <v>12.0</v>
      </c>
      <c r="B259" s="17"/>
      <c r="C259" s="17"/>
      <c r="D259" s="17"/>
      <c r="E259" s="17"/>
      <c r="F259" s="5"/>
      <c r="G259" s="5"/>
      <c r="H259" s="5"/>
      <c r="I259" s="5"/>
      <c r="J259" s="5"/>
      <c r="K259" s="6"/>
      <c r="L259" s="6" t="str">
        <f>IFERROR(__xludf.DUMMYFUNCTION("IFS(
  AND(B259="""",C259="""",D259="""",E259=""""), """",
  B259="""", ""Error: Please enter the Goods"",
  C259="""", ""Error: Please enter the Quantity"",
  D259="""", ""Error: Please enter the Source"",
  E259="""", ""Error: Please enter the Destinati"&amp;"on"",
  AND(
    UPPER(B259)&lt;&gt;""A"",
    NOT(REGEXMATCH(TEXT(B259,""0""), ""^(10|11|13|16|18|19|20|21|22|23|24|29|30)$""))
  ), ""Error: Goods must be one of the following '10 (Money), 11, 13, 16, 18, 19, 20, 21, 22, 23, 24, 29, 30' or 'A'"",
  AND(
    U"&amp;"PPER(B259)&lt;&gt;""A"",
    NOT(REGEXMATCH(TEXT(C259,""0""), ""^[0-9]+$""))
  ), ""Error: Quantity must be a number"",
  AND(
    UPPER(B259)&lt;&gt;""A"",
    VALUE(C259)&lt;=0
  ), ""Error: Quantity must be positive"",
  AND(
    UPPER(B259)&lt;&gt;""A"",
    TEXT(B259,""0"&amp;""")=""10"",
    VALUE(C259)&gt;99999999
  ), ""Error: Money quantity must not exceed 99999999"",
  AND(
    UPPER(B259)&lt;&gt;""A"",
    TEXT(B259,""0"")&lt;&gt;""10"",
    VALUE(C259)&gt;500000
  ), ""Error: Quantity must not exceed 500000"",
  NOT(REGEXMATCH(TEXT(D259,"&amp;"""0""), ""^[0-9]+$"")), ""Error: Source must be a number"",
  NOT(AND(
    VALUE(D259)&gt;0,
    OR(
      AND(VALUE(D259)&gt;=1, VALUE(D259)&lt;=3),
      AND(VALUE(D259)&gt;=101, VALUE(D259)&lt;=200),
      AND(VALUE(D259)&gt;=201, VALUE(D259)&lt;=1000),
      AND(VALUE(D25"&amp;"9)&gt;=1001, VALUE(D259)&lt;=3000),
      AND(VALUE(D259)&gt;=7001, VALUE(D259)&lt;=8000)
    )
  )), ""Error: Source must be National Warehouse, Trade City, Depot, Ship or Baggage Train"",
  NOT(REGEXMATCH(TEXT(E259,""0""), ""^[0-9]+$"")), ""Error: Destination must "&amp;"be a number"",
  NOT(AND(
    VALUE(E259)&gt;0,
    OR(
      AND(VALUE(E259)&gt;=1, VALUE(E259)&lt;=3),
      AND(VALUE(E259)&gt;=101, VALUE(E259)&lt;=200),
      AND(VALUE(E259)&gt;=201, VALUE(E259)&lt;=1000),
      AND(VALUE(E259)&gt;=1001, VALUE(E259)&lt;=3000),
      AND(VALUE"&amp;"(E259)&gt;=7001, VALUE(E259)&lt;=8000)
    )
  )), ""Error: Destination must be National Warehouse, Trade City, Depot, Ship or Baggage Train"",
  TRUE, ""Valid""
)"),"")</f>
        <v/>
      </c>
    </row>
    <row r="260" ht="13.5" customHeight="1">
      <c r="A260" s="5">
        <v>13.0</v>
      </c>
      <c r="B260" s="17"/>
      <c r="C260" s="17"/>
      <c r="D260" s="17"/>
      <c r="E260" s="17"/>
      <c r="F260" s="5"/>
      <c r="G260" s="5"/>
      <c r="H260" s="5"/>
      <c r="I260" s="5"/>
      <c r="J260" s="5"/>
      <c r="K260" s="6"/>
      <c r="L260" s="6" t="str">
        <f>IFERROR(__xludf.DUMMYFUNCTION("IFS(
  AND(B260="""",C260="""",D260="""",E260=""""), """",
  B260="""", ""Error: Please enter the Goods"",
  C260="""", ""Error: Please enter the Quantity"",
  D260="""", ""Error: Please enter the Source"",
  E260="""", ""Error: Please enter the Destinati"&amp;"on"",
  AND(
    UPPER(B260)&lt;&gt;""A"",
    NOT(REGEXMATCH(TEXT(B260,""0""), ""^(10|11|13|16|18|19|20|21|22|23|24|29|30)$""))
  ), ""Error: Goods must be one of the following '10 (Money), 11, 13, 16, 18, 19, 20, 21, 22, 23, 24, 29, 30' or 'A'"",
  AND(
    U"&amp;"PPER(B260)&lt;&gt;""A"",
    NOT(REGEXMATCH(TEXT(C260,""0""), ""^[0-9]+$""))
  ), ""Error: Quantity must be a number"",
  AND(
    UPPER(B260)&lt;&gt;""A"",
    VALUE(C260)&lt;=0
  ), ""Error: Quantity must be positive"",
  AND(
    UPPER(B260)&lt;&gt;""A"",
    TEXT(B260,""0"&amp;""")=""10"",
    VALUE(C260)&gt;99999999
  ), ""Error: Money quantity must not exceed 99999999"",
  AND(
    UPPER(B260)&lt;&gt;""A"",
    TEXT(B260,""0"")&lt;&gt;""10"",
    VALUE(C260)&gt;500000
  ), ""Error: Quantity must not exceed 500000"",
  NOT(REGEXMATCH(TEXT(D260,"&amp;"""0""), ""^[0-9]+$"")), ""Error: Source must be a number"",
  NOT(AND(
    VALUE(D260)&gt;0,
    OR(
      AND(VALUE(D260)&gt;=1, VALUE(D260)&lt;=3),
      AND(VALUE(D260)&gt;=101, VALUE(D260)&lt;=200),
      AND(VALUE(D260)&gt;=201, VALUE(D260)&lt;=1000),
      AND(VALUE(D26"&amp;"0)&gt;=1001, VALUE(D260)&lt;=3000),
      AND(VALUE(D260)&gt;=7001, VALUE(D260)&lt;=8000)
    )
  )), ""Error: Source must be National Warehouse, Trade City, Depot, Ship or Baggage Train"",
  NOT(REGEXMATCH(TEXT(E260,""0""), ""^[0-9]+$"")), ""Error: Destination must "&amp;"be a number"",
  NOT(AND(
    VALUE(E260)&gt;0,
    OR(
      AND(VALUE(E260)&gt;=1, VALUE(E260)&lt;=3),
      AND(VALUE(E260)&gt;=101, VALUE(E260)&lt;=200),
      AND(VALUE(E260)&gt;=201, VALUE(E260)&lt;=1000),
      AND(VALUE(E260)&gt;=1001, VALUE(E260)&lt;=3000),
      AND(VALUE"&amp;"(E260)&gt;=7001, VALUE(E260)&lt;=8000)
    )
  )), ""Error: Destination must be National Warehouse, Trade City, Depot, Ship or Baggage Train"",
  TRUE, ""Valid""
)"),"")</f>
        <v/>
      </c>
    </row>
    <row r="261" ht="13.5" customHeight="1">
      <c r="A261" s="5">
        <v>14.0</v>
      </c>
      <c r="B261" s="17"/>
      <c r="C261" s="17"/>
      <c r="D261" s="17"/>
      <c r="E261" s="17"/>
      <c r="F261" s="5"/>
      <c r="G261" s="5"/>
      <c r="H261" s="5"/>
      <c r="I261" s="5"/>
      <c r="J261" s="5"/>
      <c r="K261" s="6"/>
      <c r="L261" s="6" t="str">
        <f>IFERROR(__xludf.DUMMYFUNCTION("IFS(
  AND(B261="""",C261="""",D261="""",E261=""""), """",
  B261="""", ""Error: Please enter the Goods"",
  C261="""", ""Error: Please enter the Quantity"",
  D261="""", ""Error: Please enter the Source"",
  E261="""", ""Error: Please enter the Destinati"&amp;"on"",
  AND(
    UPPER(B261)&lt;&gt;""A"",
    NOT(REGEXMATCH(TEXT(B261,""0""), ""^(10|11|13|16|18|19|20|21|22|23|24|29|30)$""))
  ), ""Error: Goods must be one of the following '10 (Money), 11, 13, 16, 18, 19, 20, 21, 22, 23, 24, 29, 30' or 'A'"",
  AND(
    U"&amp;"PPER(B261)&lt;&gt;""A"",
    NOT(REGEXMATCH(TEXT(C261,""0""), ""^[0-9]+$""))
  ), ""Error: Quantity must be a number"",
  AND(
    UPPER(B261)&lt;&gt;""A"",
    VALUE(C261)&lt;=0
  ), ""Error: Quantity must be positive"",
  AND(
    UPPER(B261)&lt;&gt;""A"",
    TEXT(B261,""0"&amp;""")=""10"",
    VALUE(C261)&gt;99999999
  ), ""Error: Money quantity must not exceed 99999999"",
  AND(
    UPPER(B261)&lt;&gt;""A"",
    TEXT(B261,""0"")&lt;&gt;""10"",
    VALUE(C261)&gt;500000
  ), ""Error: Quantity must not exceed 500000"",
  NOT(REGEXMATCH(TEXT(D261,"&amp;"""0""), ""^[0-9]+$"")), ""Error: Source must be a number"",
  NOT(AND(
    VALUE(D261)&gt;0,
    OR(
      AND(VALUE(D261)&gt;=1, VALUE(D261)&lt;=3),
      AND(VALUE(D261)&gt;=101, VALUE(D261)&lt;=200),
      AND(VALUE(D261)&gt;=201, VALUE(D261)&lt;=1000),
      AND(VALUE(D26"&amp;"1)&gt;=1001, VALUE(D261)&lt;=3000),
      AND(VALUE(D261)&gt;=7001, VALUE(D261)&lt;=8000)
    )
  )), ""Error: Source must be National Warehouse, Trade City, Depot, Ship or Baggage Train"",
  NOT(REGEXMATCH(TEXT(E261,""0""), ""^[0-9]+$"")), ""Error: Destination must "&amp;"be a number"",
  NOT(AND(
    VALUE(E261)&gt;0,
    OR(
      AND(VALUE(E261)&gt;=1, VALUE(E261)&lt;=3),
      AND(VALUE(E261)&gt;=101, VALUE(E261)&lt;=200),
      AND(VALUE(E261)&gt;=201, VALUE(E261)&lt;=1000),
      AND(VALUE(E261)&gt;=1001, VALUE(E261)&lt;=3000),
      AND(VALUE"&amp;"(E261)&gt;=7001, VALUE(E261)&lt;=8000)
    )
  )), ""Error: Destination must be National Warehouse, Trade City, Depot, Ship or Baggage Train"",
  TRUE, ""Valid""
)"),"")</f>
        <v/>
      </c>
    </row>
    <row r="262" ht="13.5" customHeight="1">
      <c r="A262" s="5">
        <v>15.0</v>
      </c>
      <c r="B262" s="17"/>
      <c r="C262" s="17"/>
      <c r="D262" s="17"/>
      <c r="E262" s="17"/>
      <c r="F262" s="5"/>
      <c r="G262" s="5"/>
      <c r="H262" s="5"/>
      <c r="I262" s="5"/>
      <c r="J262" s="5"/>
      <c r="K262" s="6"/>
      <c r="L262" s="6" t="str">
        <f>IFERROR(__xludf.DUMMYFUNCTION("IFS(
  AND(B262="""",C262="""",D262="""",E262=""""), """",
  B262="""", ""Error: Please enter the Goods"",
  C262="""", ""Error: Please enter the Quantity"",
  D262="""", ""Error: Please enter the Source"",
  E262="""", ""Error: Please enter the Destinati"&amp;"on"",
  AND(
    UPPER(B262)&lt;&gt;""A"",
    NOT(REGEXMATCH(TEXT(B262,""0""), ""^(10|11|13|16|18|19|20|21|22|23|24|29|30)$""))
  ), ""Error: Goods must be one of the following '10 (Money), 11, 13, 16, 18, 19, 20, 21, 22, 23, 24, 29, 30' or 'A'"",
  AND(
    U"&amp;"PPER(B262)&lt;&gt;""A"",
    NOT(REGEXMATCH(TEXT(C262,""0""), ""^[0-9]+$""))
  ), ""Error: Quantity must be a number"",
  AND(
    UPPER(B262)&lt;&gt;""A"",
    VALUE(C262)&lt;=0
  ), ""Error: Quantity must be positive"",
  AND(
    UPPER(B262)&lt;&gt;""A"",
    TEXT(B262,""0"&amp;""")=""10"",
    VALUE(C262)&gt;99999999
  ), ""Error: Money quantity must not exceed 99999999"",
  AND(
    UPPER(B262)&lt;&gt;""A"",
    TEXT(B262,""0"")&lt;&gt;""10"",
    VALUE(C262)&gt;500000
  ), ""Error: Quantity must not exceed 500000"",
  NOT(REGEXMATCH(TEXT(D262,"&amp;"""0""), ""^[0-9]+$"")), ""Error: Source must be a number"",
  NOT(AND(
    VALUE(D262)&gt;0,
    OR(
      AND(VALUE(D262)&gt;=1, VALUE(D262)&lt;=3),
      AND(VALUE(D262)&gt;=101, VALUE(D262)&lt;=200),
      AND(VALUE(D262)&gt;=201, VALUE(D262)&lt;=1000),
      AND(VALUE(D26"&amp;"2)&gt;=1001, VALUE(D262)&lt;=3000),
      AND(VALUE(D262)&gt;=7001, VALUE(D262)&lt;=8000)
    )
  )), ""Error: Source must be National Warehouse, Trade City, Depot, Ship or Baggage Train"",
  NOT(REGEXMATCH(TEXT(E262,""0""), ""^[0-9]+$"")), ""Error: Destination must "&amp;"be a number"",
  NOT(AND(
    VALUE(E262)&gt;0,
    OR(
      AND(VALUE(E262)&gt;=1, VALUE(E262)&lt;=3),
      AND(VALUE(E262)&gt;=101, VALUE(E262)&lt;=200),
      AND(VALUE(E262)&gt;=201, VALUE(E262)&lt;=1000),
      AND(VALUE(E262)&gt;=1001, VALUE(E262)&lt;=3000),
      AND(VALUE"&amp;"(E262)&gt;=7001, VALUE(E262)&lt;=8000)
    )
  )), ""Error: Destination must be National Warehouse, Trade City, Depot, Ship or Baggage Train"",
  TRUE, ""Valid""
)"),"")</f>
        <v/>
      </c>
    </row>
    <row r="263" ht="13.5" customHeight="1">
      <c r="A263" s="5">
        <v>16.0</v>
      </c>
      <c r="B263" s="17"/>
      <c r="C263" s="17"/>
      <c r="D263" s="17"/>
      <c r="E263" s="17"/>
      <c r="F263" s="5"/>
      <c r="G263" s="5"/>
      <c r="H263" s="5"/>
      <c r="I263" s="5"/>
      <c r="J263" s="5"/>
      <c r="K263" s="6"/>
      <c r="L263" s="6" t="str">
        <f>IFERROR(__xludf.DUMMYFUNCTION("IFS(
  AND(B263="""",C263="""",D263="""",E263=""""), """",
  B263="""", ""Error: Please enter the Goods"",
  C263="""", ""Error: Please enter the Quantity"",
  D263="""", ""Error: Please enter the Source"",
  E263="""", ""Error: Please enter the Destinati"&amp;"on"",
  AND(
    UPPER(B263)&lt;&gt;""A"",
    NOT(REGEXMATCH(TEXT(B263,""0""), ""^(10|11|13|16|18|19|20|21|22|23|24|29|30)$""))
  ), ""Error: Goods must be one of the following '10 (Money), 11, 13, 16, 18, 19, 20, 21, 22, 23, 24, 29, 30' or 'A'"",
  AND(
    U"&amp;"PPER(B263)&lt;&gt;""A"",
    NOT(REGEXMATCH(TEXT(C263,""0""), ""^[0-9]+$""))
  ), ""Error: Quantity must be a number"",
  AND(
    UPPER(B263)&lt;&gt;""A"",
    VALUE(C263)&lt;=0
  ), ""Error: Quantity must be positive"",
  AND(
    UPPER(B263)&lt;&gt;""A"",
    TEXT(B263,""0"&amp;""")=""10"",
    VALUE(C263)&gt;99999999
  ), ""Error: Money quantity must not exceed 99999999"",
  AND(
    UPPER(B263)&lt;&gt;""A"",
    TEXT(B263,""0"")&lt;&gt;""10"",
    VALUE(C263)&gt;500000
  ), ""Error: Quantity must not exceed 500000"",
  NOT(REGEXMATCH(TEXT(D263,"&amp;"""0""), ""^[0-9]+$"")), ""Error: Source must be a number"",
  NOT(AND(
    VALUE(D263)&gt;0,
    OR(
      AND(VALUE(D263)&gt;=1, VALUE(D263)&lt;=3),
      AND(VALUE(D263)&gt;=101, VALUE(D263)&lt;=200),
      AND(VALUE(D263)&gt;=201, VALUE(D263)&lt;=1000),
      AND(VALUE(D26"&amp;"3)&gt;=1001, VALUE(D263)&lt;=3000),
      AND(VALUE(D263)&gt;=7001, VALUE(D263)&lt;=8000)
    )
  )), ""Error: Source must be National Warehouse, Trade City, Depot, Ship or Baggage Train"",
  NOT(REGEXMATCH(TEXT(E263,""0""), ""^[0-9]+$"")), ""Error: Destination must "&amp;"be a number"",
  NOT(AND(
    VALUE(E263)&gt;0,
    OR(
      AND(VALUE(E263)&gt;=1, VALUE(E263)&lt;=3),
      AND(VALUE(E263)&gt;=101, VALUE(E263)&lt;=200),
      AND(VALUE(E263)&gt;=201, VALUE(E263)&lt;=1000),
      AND(VALUE(E263)&gt;=1001, VALUE(E263)&lt;=3000),
      AND(VALUE"&amp;"(E263)&gt;=7001, VALUE(E263)&lt;=8000)
    )
  )), ""Error: Destination must be National Warehouse, Trade City, Depot, Ship or Baggage Train"",
  TRUE, ""Valid""
)"),"")</f>
        <v/>
      </c>
    </row>
    <row r="264" ht="13.5" customHeight="1">
      <c r="A264" s="5">
        <v>17.0</v>
      </c>
      <c r="B264" s="17"/>
      <c r="C264" s="17"/>
      <c r="D264" s="17"/>
      <c r="E264" s="17"/>
      <c r="F264" s="5"/>
      <c r="G264" s="5"/>
      <c r="H264" s="5"/>
      <c r="I264" s="5"/>
      <c r="J264" s="5"/>
      <c r="K264" s="6"/>
      <c r="L264" s="6" t="str">
        <f>IFERROR(__xludf.DUMMYFUNCTION("IFS(
  AND(B264="""",C264="""",D264="""",E264=""""), """",
  B264="""", ""Error: Please enter the Goods"",
  C264="""", ""Error: Please enter the Quantity"",
  D264="""", ""Error: Please enter the Source"",
  E264="""", ""Error: Please enter the Destinati"&amp;"on"",
  AND(
    UPPER(B264)&lt;&gt;""A"",
    NOT(REGEXMATCH(TEXT(B264,""0""), ""^(10|11|13|16|18|19|20|21|22|23|24|29|30)$""))
  ), ""Error: Goods must be one of the following '10 (Money), 11, 13, 16, 18, 19, 20, 21, 22, 23, 24, 29, 30' or 'A'"",
  AND(
    U"&amp;"PPER(B264)&lt;&gt;""A"",
    NOT(REGEXMATCH(TEXT(C264,""0""), ""^[0-9]+$""))
  ), ""Error: Quantity must be a number"",
  AND(
    UPPER(B264)&lt;&gt;""A"",
    VALUE(C264)&lt;=0
  ), ""Error: Quantity must be positive"",
  AND(
    UPPER(B264)&lt;&gt;""A"",
    TEXT(B264,""0"&amp;""")=""10"",
    VALUE(C264)&gt;99999999
  ), ""Error: Money quantity must not exceed 99999999"",
  AND(
    UPPER(B264)&lt;&gt;""A"",
    TEXT(B264,""0"")&lt;&gt;""10"",
    VALUE(C264)&gt;500000
  ), ""Error: Quantity must not exceed 500000"",
  NOT(REGEXMATCH(TEXT(D264,"&amp;"""0""), ""^[0-9]+$"")), ""Error: Source must be a number"",
  NOT(AND(
    VALUE(D264)&gt;0,
    OR(
      AND(VALUE(D264)&gt;=1, VALUE(D264)&lt;=3),
      AND(VALUE(D264)&gt;=101, VALUE(D264)&lt;=200),
      AND(VALUE(D264)&gt;=201, VALUE(D264)&lt;=1000),
      AND(VALUE(D26"&amp;"4)&gt;=1001, VALUE(D264)&lt;=3000),
      AND(VALUE(D264)&gt;=7001, VALUE(D264)&lt;=8000)
    )
  )), ""Error: Source must be National Warehouse, Trade City, Depot, Ship or Baggage Train"",
  NOT(REGEXMATCH(TEXT(E264,""0""), ""^[0-9]+$"")), ""Error: Destination must "&amp;"be a number"",
  NOT(AND(
    VALUE(E264)&gt;0,
    OR(
      AND(VALUE(E264)&gt;=1, VALUE(E264)&lt;=3),
      AND(VALUE(E264)&gt;=101, VALUE(E264)&lt;=200),
      AND(VALUE(E264)&gt;=201, VALUE(E264)&lt;=1000),
      AND(VALUE(E264)&gt;=1001, VALUE(E264)&lt;=3000),
      AND(VALUE"&amp;"(E264)&gt;=7001, VALUE(E264)&lt;=8000)
    )
  )), ""Error: Destination must be National Warehouse, Trade City, Depot, Ship or Baggage Train"",
  TRUE, ""Valid""
)"),"")</f>
        <v/>
      </c>
    </row>
    <row r="265" ht="13.5" customHeight="1">
      <c r="A265" s="5">
        <v>18.0</v>
      </c>
      <c r="B265" s="17"/>
      <c r="C265" s="17"/>
      <c r="D265" s="17"/>
      <c r="E265" s="17"/>
      <c r="F265" s="5"/>
      <c r="G265" s="5"/>
      <c r="H265" s="5"/>
      <c r="I265" s="5"/>
      <c r="J265" s="5"/>
      <c r="K265" s="6"/>
      <c r="L265" s="6" t="str">
        <f>IFERROR(__xludf.DUMMYFUNCTION("IFS(
  AND(B265="""",C265="""",D265="""",E265=""""), """",
  B265="""", ""Error: Please enter the Goods"",
  C265="""", ""Error: Please enter the Quantity"",
  D265="""", ""Error: Please enter the Source"",
  E265="""", ""Error: Please enter the Destinati"&amp;"on"",
  AND(
    UPPER(B265)&lt;&gt;""A"",
    NOT(REGEXMATCH(TEXT(B265,""0""), ""^(10|11|13|16|18|19|20|21|22|23|24|29|30)$""))
  ), ""Error: Goods must be one of the following '10 (Money), 11, 13, 16, 18, 19, 20, 21, 22, 23, 24, 29, 30' or 'A'"",
  AND(
    U"&amp;"PPER(B265)&lt;&gt;""A"",
    NOT(REGEXMATCH(TEXT(C265,""0""), ""^[0-9]+$""))
  ), ""Error: Quantity must be a number"",
  AND(
    UPPER(B265)&lt;&gt;""A"",
    VALUE(C265)&lt;=0
  ), ""Error: Quantity must be positive"",
  AND(
    UPPER(B265)&lt;&gt;""A"",
    TEXT(B265,""0"&amp;""")=""10"",
    VALUE(C265)&gt;99999999
  ), ""Error: Money quantity must not exceed 99999999"",
  AND(
    UPPER(B265)&lt;&gt;""A"",
    TEXT(B265,""0"")&lt;&gt;""10"",
    VALUE(C265)&gt;500000
  ), ""Error: Quantity must not exceed 500000"",
  NOT(REGEXMATCH(TEXT(D265,"&amp;"""0""), ""^[0-9]+$"")), ""Error: Source must be a number"",
  NOT(AND(
    VALUE(D265)&gt;0,
    OR(
      AND(VALUE(D265)&gt;=1, VALUE(D265)&lt;=3),
      AND(VALUE(D265)&gt;=101, VALUE(D265)&lt;=200),
      AND(VALUE(D265)&gt;=201, VALUE(D265)&lt;=1000),
      AND(VALUE(D26"&amp;"5)&gt;=1001, VALUE(D265)&lt;=3000),
      AND(VALUE(D265)&gt;=7001, VALUE(D265)&lt;=8000)
    )
  )), ""Error: Source must be National Warehouse, Trade City, Depot, Ship or Baggage Train"",
  NOT(REGEXMATCH(TEXT(E265,""0""), ""^[0-9]+$"")), ""Error: Destination must "&amp;"be a number"",
  NOT(AND(
    VALUE(E265)&gt;0,
    OR(
      AND(VALUE(E265)&gt;=1, VALUE(E265)&lt;=3),
      AND(VALUE(E265)&gt;=101, VALUE(E265)&lt;=200),
      AND(VALUE(E265)&gt;=201, VALUE(E265)&lt;=1000),
      AND(VALUE(E265)&gt;=1001, VALUE(E265)&lt;=3000),
      AND(VALUE"&amp;"(E265)&gt;=7001, VALUE(E265)&lt;=8000)
    )
  )), ""Error: Destination must be National Warehouse, Trade City, Depot, Ship or Baggage Train"",
  TRUE, ""Valid""
)"),"")</f>
        <v/>
      </c>
    </row>
    <row r="266" ht="13.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6"/>
      <c r="L266" s="6"/>
    </row>
    <row r="267" ht="13.5" customHeight="1">
      <c r="A267" s="13" t="s">
        <v>63</v>
      </c>
      <c r="B267" s="5"/>
      <c r="C267" s="5"/>
      <c r="D267" s="5"/>
      <c r="E267" s="5"/>
      <c r="F267" s="5"/>
      <c r="G267" s="5"/>
      <c r="H267" s="5"/>
      <c r="I267" s="5"/>
      <c r="J267" s="5"/>
      <c r="K267" s="6"/>
      <c r="L267" s="6"/>
    </row>
    <row r="268" ht="13.5" customHeight="1">
      <c r="A268" s="5"/>
      <c r="B268" s="5" t="s">
        <v>64</v>
      </c>
      <c r="C268" s="5" t="s">
        <v>55</v>
      </c>
      <c r="D268" s="5" t="s">
        <v>46</v>
      </c>
      <c r="E268" s="5" t="s">
        <v>65</v>
      </c>
      <c r="F268" s="5"/>
      <c r="G268" s="5"/>
      <c r="H268" s="5"/>
      <c r="I268" s="5"/>
      <c r="J268" s="5"/>
      <c r="K268" s="6"/>
      <c r="L268" s="6"/>
    </row>
    <row r="269" ht="13.5" customHeight="1">
      <c r="A269" s="5">
        <v>1.0</v>
      </c>
      <c r="B269" s="28"/>
      <c r="C269" s="15"/>
      <c r="D269" s="15"/>
      <c r="E269" s="17"/>
      <c r="F269" s="5"/>
      <c r="G269" s="5"/>
      <c r="H269" s="5"/>
      <c r="I269" s="5"/>
      <c r="J269" s="5"/>
      <c r="K269" s="6"/>
      <c r="L269" s="6" t="str">
        <f>IFERROR(__xludf.DUMMYFUNCTION("IFS(
  AND(B269="""",C269="""",D269="""",E269=""""), """",
  B269="""", ""Error: Please enter the Command"",
  NOT(REGEXMATCH(UPPER(B269), ""^[EΕ13579]$"")), ""Error: Please enter a correct Command : 'E1357'"",
  C269="""", ""Error: Please enter the Item "&amp;"to be boarded"",
  NOT(REGEXMATCH(TEXT(C269,""0""), ""^[0-9]+$"")), ""Error: Item must be a number"",
  NOT(OR(
    AND(VALUE(C269)&gt;=1, VALUE(C269)&lt;=10),
    AND(VALUE(C269)&gt;=91, VALUE(C269)&lt;=95),
    AND(VALUE(C269)&gt;=4001, VALUE(C269)&lt;=6000),
    AND(VAL"&amp;"UE(C269)&gt;=7001, VALUE(C269)&lt;=8000)
  )), ""Error: Please enter Item number for a Commander, Spy, Brigade or Baggage Train to board"",
  AND(
    REGEXMATCH(UPPER(B269), ""^[13579]$""),
    D269&lt;&gt;""""
  ), ""Error: Unloading orders (1, 3, 5, 7, 9) should n"&amp;"ot have a fleet or ship specified"",
  AND(
    OR(UPPER(B269)=""E"", B269=""Ε""),
    D269=""""
  ), ""Error: Please enter the Fleet or Ship to board"",
  AND(
    OR(UPPER(B269)=""E"", B269=""Ε""),
    D269&lt;&gt;"""",
    NOT(REGEXMATCH(TEXT(D269,""0""), """&amp;"^[0-9]+$""))
  ), ""Error: Fleet or Ship must be a number"",
  AND(
    OR(UPPER(B269)=""E"", B269=""Ε""),
    OR(
      AND(VALUE(C269)&gt;=1, VALUE(C269)&lt;=10),
      AND(VALUE(C269)&gt;=91, VALUE(C269)&lt;=95)
    ),
    OR(
      VALUE(D269)&lt;1001,
      VALUE(D"&amp;"269)&gt;3000
    )
  ), ""Error: Commanders and Spies must board individual ships (1001-3000)"",
  AND(
    OR(UPPER(B269)=""E"", B269=""Ε""),
    OR(
      AND(VALUE(C269)&gt;=4001, VALUE(C269)&lt;=6000),
      AND(VALUE(C269)&gt;=7001, VALUE(C269)&lt;=8000)
    ),
   "&amp;" OR(
      VALUE(D269)&lt;11,
      VALUE(D269)&gt;90
    )
  ), ""Error: Brigades and Baggage Trains must board fleets (11-90)"",
  AND(
    E269&lt;&gt;"""",
    NOT(REGEXMATCH(UPPER(E269), ""^[ABDEFGHIKMNPRSTW]$""))
  ), ""Error: Please enter a correct Country as "&amp;"owner of the fleet. Valid countries are: 'ABDEFGHIKMNPRSTW'"",
  TRUE, ""Valid""
)"),"")</f>
        <v/>
      </c>
    </row>
    <row r="270" ht="13.5" customHeight="1">
      <c r="A270" s="5">
        <v>2.0</v>
      </c>
      <c r="B270" s="28"/>
      <c r="C270" s="17"/>
      <c r="D270" s="17"/>
      <c r="E270" s="17"/>
      <c r="F270" s="5"/>
      <c r="G270" s="5"/>
      <c r="H270" s="5"/>
      <c r="I270" s="5"/>
      <c r="J270" s="5"/>
      <c r="K270" s="6"/>
      <c r="L270" s="6" t="str">
        <f>IFERROR(__xludf.DUMMYFUNCTION("IFS(
  AND(B270="""",C270="""",D270="""",E270=""""), """",
  B270="""", ""Error: Please enter the Command"",
  NOT(REGEXMATCH(UPPER(B270), ""^[EΕ13579]$"")), ""Error: Please enter a correct Command : 'E1357'"",
  C270="""", ""Error: Please enter the Item "&amp;"to be boarded"",
  NOT(REGEXMATCH(TEXT(C270,""0""), ""^[0-9]+$"")), ""Error: Item must be a number"",
  NOT(OR(
    AND(VALUE(C270)&gt;=1, VALUE(C270)&lt;=10),
    AND(VALUE(C270)&gt;=91, VALUE(C270)&lt;=95),
    AND(VALUE(C270)&gt;=4001, VALUE(C270)&lt;=6000),
    AND(VAL"&amp;"UE(C270)&gt;=7001, VALUE(C270)&lt;=8000)
  )), ""Error: Please enter Item number for a Commander, Spy, Brigade or Baggage Train to board"",
  AND(
    REGEXMATCH(UPPER(B270), ""^[13579]$""),
    D270&lt;&gt;""""
  ), ""Error: Unloading orders (1, 3, 5, 7, 9) should n"&amp;"ot have a fleet or ship specified"",
  AND(
    OR(UPPER(B270)=""E"", B270=""Ε""),
    D270=""""
  ), ""Error: Please enter the Fleet or Ship to board"",
  AND(
    OR(UPPER(B270)=""E"", B270=""Ε""),
    D270&lt;&gt;"""",
    NOT(REGEXMATCH(TEXT(D270,""0""), """&amp;"^[0-9]+$""))
  ), ""Error: Fleet or Ship must be a number"",
  AND(
    OR(UPPER(B270)=""E"", B270=""Ε""),
    OR(
      AND(VALUE(C270)&gt;=1, VALUE(C270)&lt;=10),
      AND(VALUE(C270)&gt;=91, VALUE(C270)&lt;=95)
    ),
    OR(
      VALUE(D270)&lt;1001,
      VALUE(D"&amp;"270)&gt;3000
    )
  ), ""Error: Commanders and Spies must board individual ships (1001-3000)"",
  AND(
    OR(UPPER(B270)=""E"", B270=""Ε""),
    OR(
      AND(VALUE(C270)&gt;=4001, VALUE(C270)&lt;=6000),
      AND(VALUE(C270)&gt;=7001, VALUE(C270)&lt;=8000)
    ),
   "&amp;" OR(
      VALUE(D270)&lt;11,
      VALUE(D270)&gt;90
    )
  ), ""Error: Brigades and Baggage Trains must board fleets (11-90)"",
  AND(
    E270&lt;&gt;"""",
    NOT(REGEXMATCH(UPPER(E270), ""^[ABDEFGHIKMNPRSTW]$""))
  ), ""Error: Please enter a correct Country as "&amp;"owner of the fleet. Valid countries are: 'ABDEFGHIKMNPRSTW'"",
  TRUE, ""Valid""
)"),"")</f>
        <v/>
      </c>
    </row>
    <row r="271" ht="13.5" customHeight="1">
      <c r="A271" s="5">
        <v>3.0</v>
      </c>
      <c r="B271" s="29"/>
      <c r="C271" s="17"/>
      <c r="D271" s="17"/>
      <c r="E271" s="17"/>
      <c r="F271" s="5"/>
      <c r="G271" s="5"/>
      <c r="H271" s="5"/>
      <c r="I271" s="5"/>
      <c r="J271" s="5"/>
      <c r="K271" s="6"/>
      <c r="L271" s="6" t="str">
        <f>IFERROR(__xludf.DUMMYFUNCTION("IFS(
  AND(B271="""",C271="""",D271="""",E271=""""), """",
  B271="""", ""Error: Please enter the Command"",
  NOT(REGEXMATCH(UPPER(B271), ""^[EΕ13579]$"")), ""Error: Please enter a correct Command : 'E1357'"",
  C271="""", ""Error: Please enter the Item "&amp;"to be boarded"",
  NOT(REGEXMATCH(TEXT(C271,""0""), ""^[0-9]+$"")), ""Error: Item must be a number"",
  NOT(OR(
    AND(VALUE(C271)&gt;=1, VALUE(C271)&lt;=10),
    AND(VALUE(C271)&gt;=91, VALUE(C271)&lt;=95),
    AND(VALUE(C271)&gt;=4001, VALUE(C271)&lt;=6000),
    AND(VAL"&amp;"UE(C271)&gt;=7001, VALUE(C271)&lt;=8000)
  )), ""Error: Please enter Item number for a Commander, Spy, Brigade or Baggage Train to board"",
  AND(
    REGEXMATCH(UPPER(B271), ""^[13579]$""),
    D271&lt;&gt;""""
  ), ""Error: Unloading orders (1, 3, 5, 7, 9) should n"&amp;"ot have a fleet or ship specified"",
  AND(
    OR(UPPER(B271)=""E"", B271=""Ε""),
    D271=""""
  ), ""Error: Please enter the Fleet or Ship to board"",
  AND(
    OR(UPPER(B271)=""E"", B271=""Ε""),
    D271&lt;&gt;"""",
    NOT(REGEXMATCH(TEXT(D271,""0""), """&amp;"^[0-9]+$""))
  ), ""Error: Fleet or Ship must be a number"",
  AND(
    OR(UPPER(B271)=""E"", B271=""Ε""),
    OR(
      AND(VALUE(C271)&gt;=1, VALUE(C271)&lt;=10),
      AND(VALUE(C271)&gt;=91, VALUE(C271)&lt;=95)
    ),
    OR(
      VALUE(D271)&lt;1001,
      VALUE(D"&amp;"271)&gt;3000
    )
  ), ""Error: Commanders and Spies must board individual ships (1001-3000)"",
  AND(
    OR(UPPER(B271)=""E"", B271=""Ε""),
    OR(
      AND(VALUE(C271)&gt;=4001, VALUE(C271)&lt;=6000),
      AND(VALUE(C271)&gt;=7001, VALUE(C271)&lt;=8000)
    ),
   "&amp;" OR(
      VALUE(D271)&lt;11,
      VALUE(D271)&gt;90
    )
  ), ""Error: Brigades and Baggage Trains must board fleets (11-90)"",
  AND(
    E271&lt;&gt;"""",
    NOT(REGEXMATCH(UPPER(E271), ""^[ABDEFGHIKMNPRSTW]$""))
  ), ""Error: Please enter a correct Country as "&amp;"owner of the fleet. Valid countries are: 'ABDEFGHIKMNPRSTW'"",
  TRUE, ""Valid""
)"),"")</f>
        <v/>
      </c>
    </row>
    <row r="272" ht="13.5" customHeight="1">
      <c r="A272" s="5">
        <v>4.0</v>
      </c>
      <c r="B272" s="29"/>
      <c r="C272" s="17"/>
      <c r="D272" s="17"/>
      <c r="E272" s="17"/>
      <c r="F272" s="5"/>
      <c r="G272" s="5"/>
      <c r="H272" s="5"/>
      <c r="I272" s="5"/>
      <c r="J272" s="5"/>
      <c r="K272" s="6"/>
      <c r="L272" s="6" t="str">
        <f>IFERROR(__xludf.DUMMYFUNCTION("IFS(
  AND(B272="""",C272="""",D272="""",E272=""""), """",
  B272="""", ""Error: Please enter the Command"",
  NOT(REGEXMATCH(UPPER(B272), ""^[EΕ13579]$"")), ""Error: Please enter a correct Command : 'E1357'"",
  C272="""", ""Error: Please enter the Item "&amp;"to be boarded"",
  NOT(REGEXMATCH(TEXT(C272,""0""), ""^[0-9]+$"")), ""Error: Item must be a number"",
  NOT(OR(
    AND(VALUE(C272)&gt;=1, VALUE(C272)&lt;=10),
    AND(VALUE(C272)&gt;=91, VALUE(C272)&lt;=95),
    AND(VALUE(C272)&gt;=4001, VALUE(C272)&lt;=6000),
    AND(VAL"&amp;"UE(C272)&gt;=7001, VALUE(C272)&lt;=8000)
  )), ""Error: Please enter Item number for a Commander, Spy, Brigade or Baggage Train to board"",
  AND(
    REGEXMATCH(UPPER(B272), ""^[13579]$""),
    D272&lt;&gt;""""
  ), ""Error: Unloading orders (1, 3, 5, 7, 9) should n"&amp;"ot have a fleet or ship specified"",
  AND(
    OR(UPPER(B272)=""E"", B272=""Ε""),
    D272=""""
  ), ""Error: Please enter the Fleet or Ship to board"",
  AND(
    OR(UPPER(B272)=""E"", B272=""Ε""),
    D272&lt;&gt;"""",
    NOT(REGEXMATCH(TEXT(D272,""0""), """&amp;"^[0-9]+$""))
  ), ""Error: Fleet or Ship must be a number"",
  AND(
    OR(UPPER(B272)=""E"", B272=""Ε""),
    OR(
      AND(VALUE(C272)&gt;=1, VALUE(C272)&lt;=10),
      AND(VALUE(C272)&gt;=91, VALUE(C272)&lt;=95)
    ),
    OR(
      VALUE(D272)&lt;1001,
      VALUE(D"&amp;"272)&gt;3000
    )
  ), ""Error: Commanders and Spies must board individual ships (1001-3000)"",
  AND(
    OR(UPPER(B272)=""E"", B272=""Ε""),
    OR(
      AND(VALUE(C272)&gt;=4001, VALUE(C272)&lt;=6000),
      AND(VALUE(C272)&gt;=7001, VALUE(C272)&lt;=8000)
    ),
   "&amp;" OR(
      VALUE(D272)&lt;11,
      VALUE(D272)&gt;90
    )
  ), ""Error: Brigades and Baggage Trains must board fleets (11-90)"",
  AND(
    E272&lt;&gt;"""",
    NOT(REGEXMATCH(UPPER(E272), ""^[ABDEFGHIKMNPRSTW]$""))
  ), ""Error: Please enter a correct Country as "&amp;"owner of the fleet. Valid countries are: 'ABDEFGHIKMNPRSTW'"",
  TRUE, ""Valid""
)"),"")</f>
        <v/>
      </c>
    </row>
    <row r="273" ht="13.5" customHeight="1">
      <c r="A273" s="5">
        <v>5.0</v>
      </c>
      <c r="B273" s="29"/>
      <c r="C273" s="17"/>
      <c r="D273" s="17"/>
      <c r="E273" s="17"/>
      <c r="F273" s="5"/>
      <c r="G273" s="5"/>
      <c r="H273" s="5"/>
      <c r="I273" s="5"/>
      <c r="J273" s="5"/>
      <c r="K273" s="6"/>
      <c r="L273" s="6" t="str">
        <f>IFERROR(__xludf.DUMMYFUNCTION("IFS(
  AND(B273="""",C273="""",D273="""",E273=""""), """",
  B273="""", ""Error: Please enter the Command"",
  NOT(REGEXMATCH(UPPER(B273), ""^[EΕ13579]$"")), ""Error: Please enter a correct Command : 'E1357'"",
  C273="""", ""Error: Please enter the Item "&amp;"to be boarded"",
  NOT(REGEXMATCH(TEXT(C273,""0""), ""^[0-9]+$"")), ""Error: Item must be a number"",
  NOT(OR(
    AND(VALUE(C273)&gt;=1, VALUE(C273)&lt;=10),
    AND(VALUE(C273)&gt;=91, VALUE(C273)&lt;=95),
    AND(VALUE(C273)&gt;=4001, VALUE(C273)&lt;=6000),
    AND(VAL"&amp;"UE(C273)&gt;=7001, VALUE(C273)&lt;=8000)
  )), ""Error: Please enter Item number for a Commander, Spy, Brigade or Baggage Train to board"",
  AND(
    REGEXMATCH(UPPER(B273), ""^[13579]$""),
    D273&lt;&gt;""""
  ), ""Error: Unloading orders (1, 3, 5, 7, 9) should n"&amp;"ot have a fleet or ship specified"",
  AND(
    OR(UPPER(B273)=""E"", B273=""Ε""),
    D273=""""
  ), ""Error: Please enter the Fleet or Ship to board"",
  AND(
    OR(UPPER(B273)=""E"", B273=""Ε""),
    D273&lt;&gt;"""",
    NOT(REGEXMATCH(TEXT(D273,""0""), """&amp;"^[0-9]+$""))
  ), ""Error: Fleet or Ship must be a number"",
  AND(
    OR(UPPER(B273)=""E"", B273=""Ε""),
    OR(
      AND(VALUE(C273)&gt;=1, VALUE(C273)&lt;=10),
      AND(VALUE(C273)&gt;=91, VALUE(C273)&lt;=95)
    ),
    OR(
      VALUE(D273)&lt;1001,
      VALUE(D"&amp;"273)&gt;3000
    )
  ), ""Error: Commanders and Spies must board individual ships (1001-3000)"",
  AND(
    OR(UPPER(B273)=""E"", B273=""Ε""),
    OR(
      AND(VALUE(C273)&gt;=4001, VALUE(C273)&lt;=6000),
      AND(VALUE(C273)&gt;=7001, VALUE(C273)&lt;=8000)
    ),
   "&amp;" OR(
      VALUE(D273)&lt;11,
      VALUE(D273)&gt;90
    )
  ), ""Error: Brigades and Baggage Trains must board fleets (11-90)"",
  AND(
    E273&lt;&gt;"""",
    NOT(REGEXMATCH(UPPER(E273), ""^[ABDEFGHIKMNPRSTW]$""))
  ), ""Error: Please enter a correct Country as "&amp;"owner of the fleet. Valid countries are: 'ABDEFGHIKMNPRSTW'"",
  TRUE, ""Valid""
)"),"")</f>
        <v/>
      </c>
    </row>
    <row r="274" ht="13.5" customHeight="1">
      <c r="A274" s="5">
        <v>6.0</v>
      </c>
      <c r="B274" s="29"/>
      <c r="C274" s="17"/>
      <c r="D274" s="17"/>
      <c r="E274" s="17"/>
      <c r="F274" s="5"/>
      <c r="G274" s="5"/>
      <c r="H274" s="5"/>
      <c r="I274" s="5"/>
      <c r="J274" s="5"/>
      <c r="K274" s="6"/>
      <c r="L274" s="6" t="str">
        <f>IFERROR(__xludf.DUMMYFUNCTION("IFS(
  AND(B274="""",C274="""",D274="""",E274=""""), """",
  B274="""", ""Error: Please enter the Command"",
  NOT(REGEXMATCH(UPPER(B274), ""^[EΕ13579]$"")), ""Error: Please enter a correct Command : 'E1357'"",
  C274="""", ""Error: Please enter the Item "&amp;"to be boarded"",
  NOT(REGEXMATCH(TEXT(C274,""0""), ""^[0-9]+$"")), ""Error: Item must be a number"",
  NOT(OR(
    AND(VALUE(C274)&gt;=1, VALUE(C274)&lt;=10),
    AND(VALUE(C274)&gt;=91, VALUE(C274)&lt;=95),
    AND(VALUE(C274)&gt;=4001, VALUE(C274)&lt;=6000),
    AND(VAL"&amp;"UE(C274)&gt;=7001, VALUE(C274)&lt;=8000)
  )), ""Error: Please enter Item number for a Commander, Spy, Brigade or Baggage Train to board"",
  AND(
    REGEXMATCH(UPPER(B274), ""^[13579]$""),
    D274&lt;&gt;""""
  ), ""Error: Unloading orders (1, 3, 5, 7, 9) should n"&amp;"ot have a fleet or ship specified"",
  AND(
    OR(UPPER(B274)=""E"", B274=""Ε""),
    D274=""""
  ), ""Error: Please enter the Fleet or Ship to board"",
  AND(
    OR(UPPER(B274)=""E"", B274=""Ε""),
    D274&lt;&gt;"""",
    NOT(REGEXMATCH(TEXT(D274,""0""), """&amp;"^[0-9]+$""))
  ), ""Error: Fleet or Ship must be a number"",
  AND(
    OR(UPPER(B274)=""E"", B274=""Ε""),
    OR(
      AND(VALUE(C274)&gt;=1, VALUE(C274)&lt;=10),
      AND(VALUE(C274)&gt;=91, VALUE(C274)&lt;=95)
    ),
    OR(
      VALUE(D274)&lt;1001,
      VALUE(D"&amp;"274)&gt;3000
    )
  ), ""Error: Commanders and Spies must board individual ships (1001-3000)"",
  AND(
    OR(UPPER(B274)=""E"", B274=""Ε""),
    OR(
      AND(VALUE(C274)&gt;=4001, VALUE(C274)&lt;=6000),
      AND(VALUE(C274)&gt;=7001, VALUE(C274)&lt;=8000)
    ),
   "&amp;" OR(
      VALUE(D274)&lt;11,
      VALUE(D274)&gt;90
    )
  ), ""Error: Brigades and Baggage Trains must board fleets (11-90)"",
  AND(
    E274&lt;&gt;"""",
    NOT(REGEXMATCH(UPPER(E274), ""^[ABDEFGHIKMNPRSTW]$""))
  ), ""Error: Please enter a correct Country as "&amp;"owner of the fleet. Valid countries are: 'ABDEFGHIKMNPRSTW'"",
  TRUE, ""Valid""
)"),"")</f>
        <v/>
      </c>
    </row>
    <row r="275" ht="13.5" customHeight="1">
      <c r="A275" s="5">
        <v>7.0</v>
      </c>
      <c r="B275" s="29"/>
      <c r="C275" s="17"/>
      <c r="D275" s="17"/>
      <c r="E275" s="17"/>
      <c r="F275" s="5"/>
      <c r="G275" s="5"/>
      <c r="H275" s="5"/>
      <c r="I275" s="5"/>
      <c r="J275" s="5"/>
      <c r="K275" s="6"/>
      <c r="L275" s="6" t="str">
        <f>IFERROR(__xludf.DUMMYFUNCTION("IFS(
  AND(B275="""",C275="""",D275="""",E275=""""), """",
  B275="""", ""Error: Please enter the Command"",
  NOT(REGEXMATCH(UPPER(B275), ""^[EΕ13579]$"")), ""Error: Please enter a correct Command : 'E1357'"",
  C275="""", ""Error: Please enter the Item "&amp;"to be boarded"",
  NOT(REGEXMATCH(TEXT(C275,""0""), ""^[0-9]+$"")), ""Error: Item must be a number"",
  NOT(OR(
    AND(VALUE(C275)&gt;=1, VALUE(C275)&lt;=10),
    AND(VALUE(C275)&gt;=91, VALUE(C275)&lt;=95),
    AND(VALUE(C275)&gt;=4001, VALUE(C275)&lt;=6000),
    AND(VAL"&amp;"UE(C275)&gt;=7001, VALUE(C275)&lt;=8000)
  )), ""Error: Please enter Item number for a Commander, Spy, Brigade or Baggage Train to board"",
  AND(
    REGEXMATCH(UPPER(B275), ""^[13579]$""),
    D275&lt;&gt;""""
  ), ""Error: Unloading orders (1, 3, 5, 7, 9) should n"&amp;"ot have a fleet or ship specified"",
  AND(
    OR(UPPER(B275)=""E"", B275=""Ε""),
    D275=""""
  ), ""Error: Please enter the Fleet or Ship to board"",
  AND(
    OR(UPPER(B275)=""E"", B275=""Ε""),
    D275&lt;&gt;"""",
    NOT(REGEXMATCH(TEXT(D275,""0""), """&amp;"^[0-9]+$""))
  ), ""Error: Fleet or Ship must be a number"",
  AND(
    OR(UPPER(B275)=""E"", B275=""Ε""),
    OR(
      AND(VALUE(C275)&gt;=1, VALUE(C275)&lt;=10),
      AND(VALUE(C275)&gt;=91, VALUE(C275)&lt;=95)
    ),
    OR(
      VALUE(D275)&lt;1001,
      VALUE(D"&amp;"275)&gt;3000
    )
  ), ""Error: Commanders and Spies must board individual ships (1001-3000)"",
  AND(
    OR(UPPER(B275)=""E"", B275=""Ε""),
    OR(
      AND(VALUE(C275)&gt;=4001, VALUE(C275)&lt;=6000),
      AND(VALUE(C275)&gt;=7001, VALUE(C275)&lt;=8000)
    ),
   "&amp;" OR(
      VALUE(D275)&lt;11,
      VALUE(D275)&gt;90
    )
  ), ""Error: Brigades and Baggage Trains must board fleets (11-90)"",
  AND(
    E275&lt;&gt;"""",
    NOT(REGEXMATCH(UPPER(E275), ""^[ABDEFGHIKMNPRSTW]$""))
  ), ""Error: Please enter a correct Country as "&amp;"owner of the fleet. Valid countries are: 'ABDEFGHIKMNPRSTW'"",
  TRUE, ""Valid""
)"),"")</f>
        <v/>
      </c>
    </row>
    <row r="276" ht="13.5" customHeight="1">
      <c r="A276" s="5">
        <v>8.0</v>
      </c>
      <c r="B276" s="29"/>
      <c r="C276" s="17"/>
      <c r="D276" s="17"/>
      <c r="E276" s="17"/>
      <c r="F276" s="5"/>
      <c r="G276" s="5"/>
      <c r="H276" s="5"/>
      <c r="I276" s="5"/>
      <c r="J276" s="5"/>
      <c r="K276" s="6"/>
      <c r="L276" s="6" t="str">
        <f>IFERROR(__xludf.DUMMYFUNCTION("IFS(
  AND(B276="""",C276="""",D276="""",E276=""""), """",
  B276="""", ""Error: Please enter the Command"",
  NOT(REGEXMATCH(UPPER(B276), ""^[EΕ13579]$"")), ""Error: Please enter a correct Command : 'E1357'"",
  C276="""", ""Error: Please enter the Item "&amp;"to be boarded"",
  NOT(REGEXMATCH(TEXT(C276,""0""), ""^[0-9]+$"")), ""Error: Item must be a number"",
  NOT(OR(
    AND(VALUE(C276)&gt;=1, VALUE(C276)&lt;=10),
    AND(VALUE(C276)&gt;=91, VALUE(C276)&lt;=95),
    AND(VALUE(C276)&gt;=4001, VALUE(C276)&lt;=6000),
    AND(VAL"&amp;"UE(C276)&gt;=7001, VALUE(C276)&lt;=8000)
  )), ""Error: Please enter Item number for a Commander, Spy, Brigade or Baggage Train to board"",
  AND(
    REGEXMATCH(UPPER(B276), ""^[13579]$""),
    D276&lt;&gt;""""
  ), ""Error: Unloading orders (1, 3, 5, 7, 9) should n"&amp;"ot have a fleet or ship specified"",
  AND(
    OR(UPPER(B276)=""E"", B276=""Ε""),
    D276=""""
  ), ""Error: Please enter the Fleet or Ship to board"",
  AND(
    OR(UPPER(B276)=""E"", B276=""Ε""),
    D276&lt;&gt;"""",
    NOT(REGEXMATCH(TEXT(D276,""0""), """&amp;"^[0-9]+$""))
  ), ""Error: Fleet or Ship must be a number"",
  AND(
    OR(UPPER(B276)=""E"", B276=""Ε""),
    OR(
      AND(VALUE(C276)&gt;=1, VALUE(C276)&lt;=10),
      AND(VALUE(C276)&gt;=91, VALUE(C276)&lt;=95)
    ),
    OR(
      VALUE(D276)&lt;1001,
      VALUE(D"&amp;"276)&gt;3000
    )
  ), ""Error: Commanders and Spies must board individual ships (1001-3000)"",
  AND(
    OR(UPPER(B276)=""E"", B276=""Ε""),
    OR(
      AND(VALUE(C276)&gt;=4001, VALUE(C276)&lt;=6000),
      AND(VALUE(C276)&gt;=7001, VALUE(C276)&lt;=8000)
    ),
   "&amp;" OR(
      VALUE(D276)&lt;11,
      VALUE(D276)&gt;90
    )
  ), ""Error: Brigades and Baggage Trains must board fleets (11-90)"",
  AND(
    E276&lt;&gt;"""",
    NOT(REGEXMATCH(UPPER(E276), ""^[ABDEFGHIKMNPRSTW]$""))
  ), ""Error: Please enter a correct Country as "&amp;"owner of the fleet. Valid countries are: 'ABDEFGHIKMNPRSTW'"",
  TRUE, ""Valid""
)"),"")</f>
        <v/>
      </c>
    </row>
    <row r="277" ht="13.5" customHeight="1">
      <c r="A277" s="5">
        <v>9.0</v>
      </c>
      <c r="B277" s="29"/>
      <c r="C277" s="17"/>
      <c r="D277" s="17"/>
      <c r="E277" s="17"/>
      <c r="F277" s="5"/>
      <c r="G277" s="5"/>
      <c r="H277" s="5"/>
      <c r="I277" s="5"/>
      <c r="J277" s="5"/>
      <c r="K277" s="6"/>
      <c r="L277" s="6" t="str">
        <f>IFERROR(__xludf.DUMMYFUNCTION("IFS(
  AND(B277="""",C277="""",D277="""",E277=""""), """",
  B277="""", ""Error: Please enter the Command"",
  NOT(REGEXMATCH(UPPER(B277), ""^[EΕ13579]$"")), ""Error: Please enter a correct Command : 'E1357'"",
  C277="""", ""Error: Please enter the Item "&amp;"to be boarded"",
  NOT(REGEXMATCH(TEXT(C277,""0""), ""^[0-9]+$"")), ""Error: Item must be a number"",
  NOT(OR(
    AND(VALUE(C277)&gt;=1, VALUE(C277)&lt;=10),
    AND(VALUE(C277)&gt;=91, VALUE(C277)&lt;=95),
    AND(VALUE(C277)&gt;=4001, VALUE(C277)&lt;=6000),
    AND(VAL"&amp;"UE(C277)&gt;=7001, VALUE(C277)&lt;=8000)
  )), ""Error: Please enter Item number for a Commander, Spy, Brigade or Baggage Train to board"",
  AND(
    REGEXMATCH(UPPER(B277), ""^[13579]$""),
    D277&lt;&gt;""""
  ), ""Error: Unloading orders (1, 3, 5, 7, 9) should n"&amp;"ot have a fleet or ship specified"",
  AND(
    OR(UPPER(B277)=""E"", B277=""Ε""),
    D277=""""
  ), ""Error: Please enter the Fleet or Ship to board"",
  AND(
    OR(UPPER(B277)=""E"", B277=""Ε""),
    D277&lt;&gt;"""",
    NOT(REGEXMATCH(TEXT(D277,""0""), """&amp;"^[0-9]+$""))
  ), ""Error: Fleet or Ship must be a number"",
  AND(
    OR(UPPER(B277)=""E"", B277=""Ε""),
    OR(
      AND(VALUE(C277)&gt;=1, VALUE(C277)&lt;=10),
      AND(VALUE(C277)&gt;=91, VALUE(C277)&lt;=95)
    ),
    OR(
      VALUE(D277)&lt;1001,
      VALUE(D"&amp;"277)&gt;3000
    )
  ), ""Error: Commanders and Spies must board individual ships (1001-3000)"",
  AND(
    OR(UPPER(B277)=""E"", B277=""Ε""),
    OR(
      AND(VALUE(C277)&gt;=4001, VALUE(C277)&lt;=6000),
      AND(VALUE(C277)&gt;=7001, VALUE(C277)&lt;=8000)
    ),
   "&amp;" OR(
      VALUE(D277)&lt;11,
      VALUE(D277)&gt;90
    )
  ), ""Error: Brigades and Baggage Trains must board fleets (11-90)"",
  AND(
    E277&lt;&gt;"""",
    NOT(REGEXMATCH(UPPER(E277), ""^[ABDEFGHIKMNPRSTW]$""))
  ), ""Error: Please enter a correct Country as "&amp;"owner of the fleet. Valid countries are: 'ABDEFGHIKMNPRSTW'"",
  TRUE, ""Valid""
)"),"")</f>
        <v/>
      </c>
    </row>
    <row r="278" ht="13.5" customHeight="1">
      <c r="A278" s="5">
        <v>10.0</v>
      </c>
      <c r="B278" s="29"/>
      <c r="C278" s="17"/>
      <c r="D278" s="17"/>
      <c r="E278" s="17"/>
      <c r="F278" s="5"/>
      <c r="G278" s="5"/>
      <c r="H278" s="5"/>
      <c r="I278" s="5"/>
      <c r="J278" s="5"/>
      <c r="K278" s="6"/>
      <c r="L278" s="6" t="str">
        <f>IFERROR(__xludf.DUMMYFUNCTION("IFS(
  AND(B278="""",C278="""",D278="""",E278=""""), """",
  B278="""", ""Error: Please enter the Command"",
  NOT(REGEXMATCH(UPPER(B278), ""^[EΕ13579]$"")), ""Error: Please enter a correct Command : 'E1357'"",
  C278="""", ""Error: Please enter the Item "&amp;"to be boarded"",
  NOT(REGEXMATCH(TEXT(C278,""0""), ""^[0-9]+$"")), ""Error: Item must be a number"",
  NOT(OR(
    AND(VALUE(C278)&gt;=1, VALUE(C278)&lt;=10),
    AND(VALUE(C278)&gt;=91, VALUE(C278)&lt;=95),
    AND(VALUE(C278)&gt;=4001, VALUE(C278)&lt;=6000),
    AND(VAL"&amp;"UE(C278)&gt;=7001, VALUE(C278)&lt;=8000)
  )), ""Error: Please enter Item number for a Commander, Spy, Brigade or Baggage Train to board"",
  AND(
    REGEXMATCH(UPPER(B278), ""^[13579]$""),
    D278&lt;&gt;""""
  ), ""Error: Unloading orders (1, 3, 5, 7, 9) should n"&amp;"ot have a fleet or ship specified"",
  AND(
    OR(UPPER(B278)=""E"", B278=""Ε""),
    D278=""""
  ), ""Error: Please enter the Fleet or Ship to board"",
  AND(
    OR(UPPER(B278)=""E"", B278=""Ε""),
    D278&lt;&gt;"""",
    NOT(REGEXMATCH(TEXT(D278,""0""), """&amp;"^[0-9]+$""))
  ), ""Error: Fleet or Ship must be a number"",
  AND(
    OR(UPPER(B278)=""E"", B278=""Ε""),
    OR(
      AND(VALUE(C278)&gt;=1, VALUE(C278)&lt;=10),
      AND(VALUE(C278)&gt;=91, VALUE(C278)&lt;=95)
    ),
    OR(
      VALUE(D278)&lt;1001,
      VALUE(D"&amp;"278)&gt;3000
    )
  ), ""Error: Commanders and Spies must board individual ships (1001-3000)"",
  AND(
    OR(UPPER(B278)=""E"", B278=""Ε""),
    OR(
      AND(VALUE(C278)&gt;=4001, VALUE(C278)&lt;=6000),
      AND(VALUE(C278)&gt;=7001, VALUE(C278)&lt;=8000)
    ),
   "&amp;" OR(
      VALUE(D278)&lt;11,
      VALUE(D278)&gt;90
    )
  ), ""Error: Brigades and Baggage Trains must board fleets (11-90)"",
  AND(
    E278&lt;&gt;"""",
    NOT(REGEXMATCH(UPPER(E278), ""^[ABDEFGHIKMNPRSTW]$""))
  ), ""Error: Please enter a correct Country as "&amp;"owner of the fleet. Valid countries are: 'ABDEFGHIKMNPRSTW'"",
  TRUE, ""Valid""
)"),"")</f>
        <v/>
      </c>
    </row>
    <row r="279" ht="13.5" customHeight="1">
      <c r="A279" s="5">
        <v>11.0</v>
      </c>
      <c r="B279" s="29"/>
      <c r="C279" s="17"/>
      <c r="D279" s="17"/>
      <c r="E279" s="17"/>
      <c r="F279" s="5"/>
      <c r="G279" s="5"/>
      <c r="H279" s="5"/>
      <c r="I279" s="5"/>
      <c r="J279" s="5"/>
      <c r="K279" s="6"/>
      <c r="L279" s="6" t="str">
        <f>IFERROR(__xludf.DUMMYFUNCTION("IFS(
  AND(B279="""",C279="""",D279="""",E279=""""), """",
  B279="""", ""Error: Please enter the Command"",
  NOT(REGEXMATCH(UPPER(B279), ""^[EΕ13579]$"")), ""Error: Please enter a correct Command : 'E1357'"",
  C279="""", ""Error: Please enter the Item "&amp;"to be boarded"",
  NOT(REGEXMATCH(TEXT(C279,""0""), ""^[0-9]+$"")), ""Error: Item must be a number"",
  NOT(OR(
    AND(VALUE(C279)&gt;=1, VALUE(C279)&lt;=10),
    AND(VALUE(C279)&gt;=91, VALUE(C279)&lt;=95),
    AND(VALUE(C279)&gt;=4001, VALUE(C279)&lt;=6000),
    AND(VAL"&amp;"UE(C279)&gt;=7001, VALUE(C279)&lt;=8000)
  )), ""Error: Please enter Item number for a Commander, Spy, Brigade or Baggage Train to board"",
  AND(
    REGEXMATCH(UPPER(B279), ""^[13579]$""),
    D279&lt;&gt;""""
  ), ""Error: Unloading orders (1, 3, 5, 7, 9) should n"&amp;"ot have a fleet or ship specified"",
  AND(
    OR(UPPER(B279)=""E"", B279=""Ε""),
    D279=""""
  ), ""Error: Please enter the Fleet or Ship to board"",
  AND(
    OR(UPPER(B279)=""E"", B279=""Ε""),
    D279&lt;&gt;"""",
    NOT(REGEXMATCH(TEXT(D279,""0""), """&amp;"^[0-9]+$""))
  ), ""Error: Fleet or Ship must be a number"",
  AND(
    OR(UPPER(B279)=""E"", B279=""Ε""),
    OR(
      AND(VALUE(C279)&gt;=1, VALUE(C279)&lt;=10),
      AND(VALUE(C279)&gt;=91, VALUE(C279)&lt;=95)
    ),
    OR(
      VALUE(D279)&lt;1001,
      VALUE(D"&amp;"279)&gt;3000
    )
  ), ""Error: Commanders and Spies must board individual ships (1001-3000)"",
  AND(
    OR(UPPER(B279)=""E"", B279=""Ε""),
    OR(
      AND(VALUE(C279)&gt;=4001, VALUE(C279)&lt;=6000),
      AND(VALUE(C279)&gt;=7001, VALUE(C279)&lt;=8000)
    ),
   "&amp;" OR(
      VALUE(D279)&lt;11,
      VALUE(D279)&gt;90
    )
  ), ""Error: Brigades and Baggage Trains must board fleets (11-90)"",
  AND(
    E279&lt;&gt;"""",
    NOT(REGEXMATCH(UPPER(E279), ""^[ABDEFGHIKMNPRSTW]$""))
  ), ""Error: Please enter a correct Country as "&amp;"owner of the fleet. Valid countries are: 'ABDEFGHIKMNPRSTW'"",
  TRUE, ""Valid""
)"),"")</f>
        <v/>
      </c>
    </row>
    <row r="280" ht="13.5" customHeight="1">
      <c r="A280" s="5">
        <v>12.0</v>
      </c>
      <c r="B280" s="29"/>
      <c r="C280" s="17"/>
      <c r="D280" s="17"/>
      <c r="E280" s="17"/>
      <c r="F280" s="5"/>
      <c r="G280" s="5"/>
      <c r="H280" s="5"/>
      <c r="I280" s="5"/>
      <c r="J280" s="5"/>
      <c r="K280" s="6"/>
      <c r="L280" s="6" t="str">
        <f>IFERROR(__xludf.DUMMYFUNCTION("IFS(
  AND(B280="""",C280="""",D280="""",E280=""""), """",
  B280="""", ""Error: Please enter the Command"",
  NOT(REGEXMATCH(UPPER(B280), ""^[EΕ13579]$"")), ""Error: Please enter a correct Command : 'E1357'"",
  C280="""", ""Error: Please enter the Item "&amp;"to be boarded"",
  NOT(REGEXMATCH(TEXT(C280,""0""), ""^[0-9]+$"")), ""Error: Item must be a number"",
  NOT(OR(
    AND(VALUE(C280)&gt;=1, VALUE(C280)&lt;=10),
    AND(VALUE(C280)&gt;=91, VALUE(C280)&lt;=95),
    AND(VALUE(C280)&gt;=4001, VALUE(C280)&lt;=6000),
    AND(VAL"&amp;"UE(C280)&gt;=7001, VALUE(C280)&lt;=8000)
  )), ""Error: Please enter Item number for a Commander, Spy, Brigade or Baggage Train to board"",
  AND(
    REGEXMATCH(UPPER(B280), ""^[13579]$""),
    D280&lt;&gt;""""
  ), ""Error: Unloading orders (1, 3, 5, 7, 9) should n"&amp;"ot have a fleet or ship specified"",
  AND(
    OR(UPPER(B280)=""E"", B280=""Ε""),
    D280=""""
  ), ""Error: Please enter the Fleet or Ship to board"",
  AND(
    OR(UPPER(B280)=""E"", B280=""Ε""),
    D280&lt;&gt;"""",
    NOT(REGEXMATCH(TEXT(D280,""0""), """&amp;"^[0-9]+$""))
  ), ""Error: Fleet or Ship must be a number"",
  AND(
    OR(UPPER(B280)=""E"", B280=""Ε""),
    OR(
      AND(VALUE(C280)&gt;=1, VALUE(C280)&lt;=10),
      AND(VALUE(C280)&gt;=91, VALUE(C280)&lt;=95)
    ),
    OR(
      VALUE(D280)&lt;1001,
      VALUE(D"&amp;"280)&gt;3000
    )
  ), ""Error: Commanders and Spies must board individual ships (1001-3000)"",
  AND(
    OR(UPPER(B280)=""E"", B280=""Ε""),
    OR(
      AND(VALUE(C280)&gt;=4001, VALUE(C280)&lt;=6000),
      AND(VALUE(C280)&gt;=7001, VALUE(C280)&lt;=8000)
    ),
   "&amp;" OR(
      VALUE(D280)&lt;11,
      VALUE(D280)&gt;90
    )
  ), ""Error: Brigades and Baggage Trains must board fleets (11-90)"",
  AND(
    E280&lt;&gt;"""",
    NOT(REGEXMATCH(UPPER(E280), ""^[ABDEFGHIKMNPRSTW]$""))
  ), ""Error: Please enter a correct Country as "&amp;"owner of the fleet. Valid countries are: 'ABDEFGHIKMNPRSTW'"",
  TRUE, ""Valid""
)"),"")</f>
        <v/>
      </c>
    </row>
    <row r="281" ht="13.5" customHeight="1">
      <c r="A281" s="5">
        <v>13.0</v>
      </c>
      <c r="B281" s="29"/>
      <c r="C281" s="17"/>
      <c r="D281" s="17"/>
      <c r="E281" s="17"/>
      <c r="F281" s="5"/>
      <c r="G281" s="5"/>
      <c r="H281" s="5"/>
      <c r="I281" s="5"/>
      <c r="J281" s="5"/>
      <c r="K281" s="6"/>
      <c r="L281" s="6" t="str">
        <f>IFERROR(__xludf.DUMMYFUNCTION("IFS(
  AND(B281="""",C281="""",D281="""",E281=""""), """",
  B281="""", ""Error: Please enter the Command"",
  NOT(REGEXMATCH(UPPER(B281), ""^[EΕ13579]$"")), ""Error: Please enter a correct Command : 'E1357'"",
  C281="""", ""Error: Please enter the Item "&amp;"to be boarded"",
  NOT(REGEXMATCH(TEXT(C281,""0""), ""^[0-9]+$"")), ""Error: Item must be a number"",
  NOT(OR(
    AND(VALUE(C281)&gt;=1, VALUE(C281)&lt;=10),
    AND(VALUE(C281)&gt;=91, VALUE(C281)&lt;=95),
    AND(VALUE(C281)&gt;=4001, VALUE(C281)&lt;=6000),
    AND(VAL"&amp;"UE(C281)&gt;=7001, VALUE(C281)&lt;=8000)
  )), ""Error: Please enter Item number for a Commander, Spy, Brigade or Baggage Train to board"",
  AND(
    REGEXMATCH(UPPER(B281), ""^[13579]$""),
    D281&lt;&gt;""""
  ), ""Error: Unloading orders (1, 3, 5, 7, 9) should n"&amp;"ot have a fleet or ship specified"",
  AND(
    OR(UPPER(B281)=""E"", B281=""Ε""),
    D281=""""
  ), ""Error: Please enter the Fleet or Ship to board"",
  AND(
    OR(UPPER(B281)=""E"", B281=""Ε""),
    D281&lt;&gt;"""",
    NOT(REGEXMATCH(TEXT(D281,""0""), """&amp;"^[0-9]+$""))
  ), ""Error: Fleet or Ship must be a number"",
  AND(
    OR(UPPER(B281)=""E"", B281=""Ε""),
    OR(
      AND(VALUE(C281)&gt;=1, VALUE(C281)&lt;=10),
      AND(VALUE(C281)&gt;=91, VALUE(C281)&lt;=95)
    ),
    OR(
      VALUE(D281)&lt;1001,
      VALUE(D"&amp;"281)&gt;3000
    )
  ), ""Error: Commanders and Spies must board individual ships (1001-3000)"",
  AND(
    OR(UPPER(B281)=""E"", B281=""Ε""),
    OR(
      AND(VALUE(C281)&gt;=4001, VALUE(C281)&lt;=6000),
      AND(VALUE(C281)&gt;=7001, VALUE(C281)&lt;=8000)
    ),
   "&amp;" OR(
      VALUE(D281)&lt;11,
      VALUE(D281)&gt;90
    )
  ), ""Error: Brigades and Baggage Trains must board fleets (11-90)"",
  AND(
    E281&lt;&gt;"""",
    NOT(REGEXMATCH(UPPER(E281), ""^[ABDEFGHIKMNPRSTW]$""))
  ), ""Error: Please enter a correct Country as "&amp;"owner of the fleet. Valid countries are: 'ABDEFGHIKMNPRSTW'"",
  TRUE, ""Valid""
)"),"")</f>
        <v/>
      </c>
    </row>
    <row r="282" ht="13.5" customHeight="1">
      <c r="A282" s="5">
        <v>14.0</v>
      </c>
      <c r="B282" s="29"/>
      <c r="C282" s="17"/>
      <c r="D282" s="17"/>
      <c r="E282" s="17"/>
      <c r="F282" s="5"/>
      <c r="G282" s="5"/>
      <c r="H282" s="5"/>
      <c r="I282" s="5"/>
      <c r="J282" s="5"/>
      <c r="K282" s="6"/>
      <c r="L282" s="6" t="str">
        <f>IFERROR(__xludf.DUMMYFUNCTION("IFS(
  AND(B282="""",C282="""",D282="""",E282=""""), """",
  B282="""", ""Error: Please enter the Command"",
  NOT(REGEXMATCH(UPPER(B282), ""^[EΕ13579]$"")), ""Error: Please enter a correct Command : 'E1357'"",
  C282="""", ""Error: Please enter the Item "&amp;"to be boarded"",
  NOT(REGEXMATCH(TEXT(C282,""0""), ""^[0-9]+$"")), ""Error: Item must be a number"",
  NOT(OR(
    AND(VALUE(C282)&gt;=1, VALUE(C282)&lt;=10),
    AND(VALUE(C282)&gt;=91, VALUE(C282)&lt;=95),
    AND(VALUE(C282)&gt;=4001, VALUE(C282)&lt;=6000),
    AND(VAL"&amp;"UE(C282)&gt;=7001, VALUE(C282)&lt;=8000)
  )), ""Error: Please enter Item number for a Commander, Spy, Brigade or Baggage Train to board"",
  AND(
    REGEXMATCH(UPPER(B282), ""^[13579]$""),
    D282&lt;&gt;""""
  ), ""Error: Unloading orders (1, 3, 5, 7, 9) should n"&amp;"ot have a fleet or ship specified"",
  AND(
    OR(UPPER(B282)=""E"", B282=""Ε""),
    D282=""""
  ), ""Error: Please enter the Fleet or Ship to board"",
  AND(
    OR(UPPER(B282)=""E"", B282=""Ε""),
    D282&lt;&gt;"""",
    NOT(REGEXMATCH(TEXT(D282,""0""), """&amp;"^[0-9]+$""))
  ), ""Error: Fleet or Ship must be a number"",
  AND(
    OR(UPPER(B282)=""E"", B282=""Ε""),
    OR(
      AND(VALUE(C282)&gt;=1, VALUE(C282)&lt;=10),
      AND(VALUE(C282)&gt;=91, VALUE(C282)&lt;=95)
    ),
    OR(
      VALUE(D282)&lt;1001,
      VALUE(D"&amp;"282)&gt;3000
    )
  ), ""Error: Commanders and Spies must board individual ships (1001-3000)"",
  AND(
    OR(UPPER(B282)=""E"", B282=""Ε""),
    OR(
      AND(VALUE(C282)&gt;=4001, VALUE(C282)&lt;=6000),
      AND(VALUE(C282)&gt;=7001, VALUE(C282)&lt;=8000)
    ),
   "&amp;" OR(
      VALUE(D282)&lt;11,
      VALUE(D282)&gt;90
    )
  ), ""Error: Brigades and Baggage Trains must board fleets (11-90)"",
  AND(
    E282&lt;&gt;"""",
    NOT(REGEXMATCH(UPPER(E282), ""^[ABDEFGHIKMNPRSTW]$""))
  ), ""Error: Please enter a correct Country as "&amp;"owner of the fleet. Valid countries are: 'ABDEFGHIKMNPRSTW'"",
  TRUE, ""Valid""
)"),"")</f>
        <v/>
      </c>
    </row>
    <row r="283" ht="13.5" customHeight="1">
      <c r="A283" s="5">
        <v>15.0</v>
      </c>
      <c r="B283" s="29"/>
      <c r="C283" s="17"/>
      <c r="D283" s="17"/>
      <c r="E283" s="17"/>
      <c r="F283" s="5"/>
      <c r="G283" s="5"/>
      <c r="H283" s="5"/>
      <c r="I283" s="5"/>
      <c r="J283" s="5"/>
      <c r="K283" s="6"/>
      <c r="L283" s="6" t="str">
        <f>IFERROR(__xludf.DUMMYFUNCTION("IFS(
  AND(B283="""",C283="""",D283="""",E283=""""), """",
  B283="""", ""Error: Please enter the Command"",
  NOT(REGEXMATCH(UPPER(B283), ""^[EΕ13579]$"")), ""Error: Please enter a correct Command : 'E1357'"",
  C283="""", ""Error: Please enter the Item "&amp;"to be boarded"",
  NOT(REGEXMATCH(TEXT(C283,""0""), ""^[0-9]+$"")), ""Error: Item must be a number"",
  NOT(OR(
    AND(VALUE(C283)&gt;=1, VALUE(C283)&lt;=10),
    AND(VALUE(C283)&gt;=91, VALUE(C283)&lt;=95),
    AND(VALUE(C283)&gt;=4001, VALUE(C283)&lt;=6000),
    AND(VAL"&amp;"UE(C283)&gt;=7001, VALUE(C283)&lt;=8000)
  )), ""Error: Please enter Item number for a Commander, Spy, Brigade or Baggage Train to board"",
  AND(
    REGEXMATCH(UPPER(B283), ""^[13579]$""),
    D283&lt;&gt;""""
  ), ""Error: Unloading orders (1, 3, 5, 7, 9) should n"&amp;"ot have a fleet or ship specified"",
  AND(
    OR(UPPER(B283)=""E"", B283=""Ε""),
    D283=""""
  ), ""Error: Please enter the Fleet or Ship to board"",
  AND(
    OR(UPPER(B283)=""E"", B283=""Ε""),
    D283&lt;&gt;"""",
    NOT(REGEXMATCH(TEXT(D283,""0""), """&amp;"^[0-9]+$""))
  ), ""Error: Fleet or Ship must be a number"",
  AND(
    OR(UPPER(B283)=""E"", B283=""Ε""),
    OR(
      AND(VALUE(C283)&gt;=1, VALUE(C283)&lt;=10),
      AND(VALUE(C283)&gt;=91, VALUE(C283)&lt;=95)
    ),
    OR(
      VALUE(D283)&lt;1001,
      VALUE(D"&amp;"283)&gt;3000
    )
  ), ""Error: Commanders and Spies must board individual ships (1001-3000)"",
  AND(
    OR(UPPER(B283)=""E"", B283=""Ε""),
    OR(
      AND(VALUE(C283)&gt;=4001, VALUE(C283)&lt;=6000),
      AND(VALUE(C283)&gt;=7001, VALUE(C283)&lt;=8000)
    ),
   "&amp;" OR(
      VALUE(D283)&lt;11,
      VALUE(D283)&gt;90
    )
  ), ""Error: Brigades and Baggage Trains must board fleets (11-90)"",
  AND(
    E283&lt;&gt;"""",
    NOT(REGEXMATCH(UPPER(E283), ""^[ABDEFGHIKMNPRSTW]$""))
  ), ""Error: Please enter a correct Country as "&amp;"owner of the fleet. Valid countries are: 'ABDEFGHIKMNPRSTW'"",
  TRUE, ""Valid""
)"),"")</f>
        <v/>
      </c>
    </row>
    <row r="284" ht="13.5" customHeight="1">
      <c r="A284" s="5">
        <v>16.0</v>
      </c>
      <c r="B284" s="29"/>
      <c r="C284" s="17"/>
      <c r="D284" s="17"/>
      <c r="E284" s="17"/>
      <c r="F284" s="5"/>
      <c r="G284" s="5"/>
      <c r="H284" s="5"/>
      <c r="I284" s="5"/>
      <c r="J284" s="5"/>
      <c r="K284" s="6"/>
      <c r="L284" s="6" t="str">
        <f>IFERROR(__xludf.DUMMYFUNCTION("IFS(
  AND(B284="""",C284="""",D284="""",E284=""""), """",
  B284="""", ""Error: Please enter the Command"",
  NOT(REGEXMATCH(UPPER(B284), ""^[EΕ13579]$"")), ""Error: Please enter a correct Command : 'E1357'"",
  C284="""", ""Error: Please enter the Item "&amp;"to be boarded"",
  NOT(REGEXMATCH(TEXT(C284,""0""), ""^[0-9]+$"")), ""Error: Item must be a number"",
  NOT(OR(
    AND(VALUE(C284)&gt;=1, VALUE(C284)&lt;=10),
    AND(VALUE(C284)&gt;=91, VALUE(C284)&lt;=95),
    AND(VALUE(C284)&gt;=4001, VALUE(C284)&lt;=6000),
    AND(VAL"&amp;"UE(C284)&gt;=7001, VALUE(C284)&lt;=8000)
  )), ""Error: Please enter Item number for a Commander, Spy, Brigade or Baggage Train to board"",
  AND(
    REGEXMATCH(UPPER(B284), ""^[13579]$""),
    D284&lt;&gt;""""
  ), ""Error: Unloading orders (1, 3, 5, 7, 9) should n"&amp;"ot have a fleet or ship specified"",
  AND(
    OR(UPPER(B284)=""E"", B284=""Ε""),
    D284=""""
  ), ""Error: Please enter the Fleet or Ship to board"",
  AND(
    OR(UPPER(B284)=""E"", B284=""Ε""),
    D284&lt;&gt;"""",
    NOT(REGEXMATCH(TEXT(D284,""0""), """&amp;"^[0-9]+$""))
  ), ""Error: Fleet or Ship must be a number"",
  AND(
    OR(UPPER(B284)=""E"", B284=""Ε""),
    OR(
      AND(VALUE(C284)&gt;=1, VALUE(C284)&lt;=10),
      AND(VALUE(C284)&gt;=91, VALUE(C284)&lt;=95)
    ),
    OR(
      VALUE(D284)&lt;1001,
      VALUE(D"&amp;"284)&gt;3000
    )
  ), ""Error: Commanders and Spies must board individual ships (1001-3000)"",
  AND(
    OR(UPPER(B284)=""E"", B284=""Ε""),
    OR(
      AND(VALUE(C284)&gt;=4001, VALUE(C284)&lt;=6000),
      AND(VALUE(C284)&gt;=7001, VALUE(C284)&lt;=8000)
    ),
   "&amp;" OR(
      VALUE(D284)&lt;11,
      VALUE(D284)&gt;90
    )
  ), ""Error: Brigades and Baggage Trains must board fleets (11-90)"",
  AND(
    E284&lt;&gt;"""",
    NOT(REGEXMATCH(UPPER(E284), ""^[ABDEFGHIKMNPRSTW]$""))
  ), ""Error: Please enter a correct Country as "&amp;"owner of the fleet. Valid countries are: 'ABDEFGHIKMNPRSTW'"",
  TRUE, ""Valid""
)"),"")</f>
        <v/>
      </c>
    </row>
    <row r="285" ht="13.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6"/>
      <c r="L285" s="6"/>
    </row>
    <row r="286" ht="13.5" customHeight="1">
      <c r="A286" s="13" t="s">
        <v>66</v>
      </c>
      <c r="B286" s="5"/>
      <c r="C286" s="5"/>
      <c r="D286" s="5"/>
      <c r="E286" s="5"/>
      <c r="F286" s="5"/>
      <c r="G286" s="5"/>
      <c r="H286" s="5"/>
      <c r="I286" s="5"/>
      <c r="J286" s="5"/>
      <c r="K286" s="6"/>
      <c r="L286" s="6"/>
    </row>
    <row r="287" ht="13.5" customHeight="1">
      <c r="A287" s="5"/>
      <c r="B287" s="5" t="s">
        <v>47</v>
      </c>
      <c r="C287" s="12" t="s">
        <v>67</v>
      </c>
      <c r="D287" s="5"/>
      <c r="E287" s="5"/>
      <c r="F287" s="5"/>
      <c r="G287" s="5"/>
      <c r="H287" s="5"/>
      <c r="I287" s="5"/>
      <c r="J287" s="5"/>
      <c r="K287" s="6"/>
      <c r="L287" s="6"/>
    </row>
    <row r="288" ht="13.5" customHeight="1">
      <c r="A288" s="5">
        <v>1.0</v>
      </c>
      <c r="B288" s="20" t="s">
        <v>48</v>
      </c>
      <c r="C288" s="30"/>
      <c r="D288" s="5"/>
      <c r="E288" s="5"/>
      <c r="F288" s="5"/>
      <c r="G288" s="5"/>
      <c r="H288" s="5"/>
      <c r="I288" s="5"/>
      <c r="J288" s="5"/>
      <c r="K288" s="6"/>
      <c r="L288" s="6" t="str">
        <f>IFERROR(__xludf.DUMMYFUNCTION("IFS(
  AND(B288=""-"",C288=""""), """",
  B288="""", ""Error: Please enter the State"",
  NOT(REGEXMATCH(UPPER(B288), ""^[ABDEFGHIKMNPRSTW]$"")), ""Error: Please enter a correct Country"",
  C288="""", ""Error: Please enter the Item to be transferrred"",
"&amp;"  AND(
    REGEXMATCH(TEXT(C288,""0""), ""/""),
    NOT(REGEXMATCH(TEXT(C288,""0""), ""^\d+/\d+$""))
  ), ""Error: This is not a valid coordinate"",
  REGEXMATCH(TEXT(C288,""0""), ""^\d+/\d+$""),
    IF(NOT(OR(
      AND(
        VALUE(REGEXEXTRACT(C288, "&amp;"""^(\d+)/""))&gt;=1,
        VALUE(REGEXEXTRACT(C288, ""^(\d+)/""))&lt;=80,
        VALUE(REGEXEXTRACT(C288, ""/(\d+)$""))&gt;=1,
        VALUE(REGEXEXTRACT(C288, ""/(\d+)$""))&lt;=65
      ),
      AND(
        VALUE(REGEXEXTRACT(C288, ""^(\d+)/""))&gt;=1,
        VALU"&amp;"E(REGEXEXTRACT(C288, ""^(\d+)/""))&lt;=40,
        VALUE(REGEXEXTRACT(C288, ""/(\d+)$""))&gt;=70,
        VALUE(REGEXEXTRACT(C288, ""/(\d+)$""))&lt;=99
      ),
      AND(
        VALUE(REGEXEXTRACT(C288, ""^(\d+)/""))&gt;=51,
        VALUE(REGEXEXTRACT(C288, ""^(\d+"&amp;")/""))&lt;=90,
        VALUE(REGEXEXTRACT(C288, ""/(\d+)$""))&gt;=70,
        VALUE(REGEXEXTRACT(C288, ""/(\d+)$""))&lt;=99
      )
    )), ""Error: Coordinate must be on a map"", ""Valid""),
  NOT(REGEXMATCH(TEXT(C288,""0""), ""^[0-9]+$"")), ""Error: Please enter"&amp;" a valid Item number for a Ship (1001-3000) or a Coordinate xx/yy"",
  OR(
    VALUE(C288)&lt;1001,
    VALUE(C288)&gt;3000
  ), ""Error: Please enter a valid Item number for a Ship (1001-3000) or a Coordinate xx/yy"",
  TRUE, ""Valid""
)"),"")</f>
        <v/>
      </c>
    </row>
    <row r="289" ht="13.5" customHeight="1">
      <c r="A289" s="5">
        <v>2.0</v>
      </c>
      <c r="B289" s="20" t="s">
        <v>48</v>
      </c>
      <c r="C289" s="30"/>
      <c r="D289" s="5"/>
      <c r="E289" s="5"/>
      <c r="F289" s="5"/>
      <c r="G289" s="5"/>
      <c r="H289" s="5"/>
      <c r="I289" s="5"/>
      <c r="J289" s="5"/>
      <c r="K289" s="6"/>
      <c r="L289" s="6" t="str">
        <f>IFERROR(__xludf.DUMMYFUNCTION("IFS(
  AND(B289=""-"",C289=""""), """",
  B289="""", ""Error: Please enter the State"",
  NOT(REGEXMATCH(UPPER(B289), ""^[ABDEFGHIKMNPRSTW]$"")), ""Error: Please enter a correct Country"",
  C289="""", ""Error: Please enter the Item to be transferrred"",
"&amp;"  AND(
    REGEXMATCH(TEXT(C289,""0""), ""/""),
    NOT(REGEXMATCH(TEXT(C289,""0""), ""^\d+/\d+$""))
  ), ""Error: This is not a valid coordinate"",
  REGEXMATCH(TEXT(C289,""0""), ""^\d+/\d+$""),
    IF(NOT(OR(
      AND(
        VALUE(REGEXEXTRACT(C289, "&amp;"""^(\d+)/""))&gt;=1,
        VALUE(REGEXEXTRACT(C289, ""^(\d+)/""))&lt;=80,
        VALUE(REGEXEXTRACT(C289, ""/(\d+)$""))&gt;=1,
        VALUE(REGEXEXTRACT(C289, ""/(\d+)$""))&lt;=65
      ),
      AND(
        VALUE(REGEXEXTRACT(C289, ""^(\d+)/""))&gt;=1,
        VALU"&amp;"E(REGEXEXTRACT(C289, ""^(\d+)/""))&lt;=40,
        VALUE(REGEXEXTRACT(C289, ""/(\d+)$""))&gt;=70,
        VALUE(REGEXEXTRACT(C289, ""/(\d+)$""))&lt;=99
      ),
      AND(
        VALUE(REGEXEXTRACT(C289, ""^(\d+)/""))&gt;=51,
        VALUE(REGEXEXTRACT(C289, ""^(\d+"&amp;")/""))&lt;=90,
        VALUE(REGEXEXTRACT(C289, ""/(\d+)$""))&gt;=70,
        VALUE(REGEXEXTRACT(C289, ""/(\d+)$""))&lt;=99
      )
    )), ""Error: Coordinate must be on a map"", ""Valid""),
  NOT(REGEXMATCH(TEXT(C289,""0""), ""^[0-9]+$"")), ""Error: Please enter"&amp;" a valid Item number for a Ship (1001-3000) or a Coordinate xx/yy"",
  OR(
    VALUE(C289)&lt;1001,
    VALUE(C289)&gt;3000
  ), ""Error: Please enter a valid Item number for a Ship (1001-3000) or a Coordinate xx/yy"",
  TRUE, ""Valid""
)"),"")</f>
        <v/>
      </c>
    </row>
    <row r="290" ht="13.5" customHeight="1">
      <c r="A290" s="5">
        <v>3.0</v>
      </c>
      <c r="B290" s="20" t="s">
        <v>48</v>
      </c>
      <c r="C290" s="30"/>
      <c r="D290" s="5"/>
      <c r="E290" s="5"/>
      <c r="F290" s="5"/>
      <c r="G290" s="5"/>
      <c r="H290" s="5"/>
      <c r="I290" s="5"/>
      <c r="J290" s="5"/>
      <c r="K290" s="6"/>
      <c r="L290" s="6" t="str">
        <f>IFERROR(__xludf.DUMMYFUNCTION("IFS(
  AND(B290=""-"",C290=""""), """",
  B290="""", ""Error: Please enter the State"",
  NOT(REGEXMATCH(UPPER(B290), ""^[ABDEFGHIKMNPRSTW]$"")), ""Error: Please enter a correct Country"",
  C290="""", ""Error: Please enter the Item to be transferrred"",
"&amp;"  AND(
    REGEXMATCH(TEXT(C290,""0""), ""/""),
    NOT(REGEXMATCH(TEXT(C290,""0""), ""^\d+/\d+$""))
  ), ""Error: This is not a valid coordinate"",
  REGEXMATCH(TEXT(C290,""0""), ""^\d+/\d+$""),
    IF(NOT(OR(
      AND(
        VALUE(REGEXEXTRACT(C290, "&amp;"""^(\d+)/""))&gt;=1,
        VALUE(REGEXEXTRACT(C290, ""^(\d+)/""))&lt;=80,
        VALUE(REGEXEXTRACT(C290, ""/(\d+)$""))&gt;=1,
        VALUE(REGEXEXTRACT(C290, ""/(\d+)$""))&lt;=65
      ),
      AND(
        VALUE(REGEXEXTRACT(C290, ""^(\d+)/""))&gt;=1,
        VALU"&amp;"E(REGEXEXTRACT(C290, ""^(\d+)/""))&lt;=40,
        VALUE(REGEXEXTRACT(C290, ""/(\d+)$""))&gt;=70,
        VALUE(REGEXEXTRACT(C290, ""/(\d+)$""))&lt;=99
      ),
      AND(
        VALUE(REGEXEXTRACT(C290, ""^(\d+)/""))&gt;=51,
        VALUE(REGEXEXTRACT(C290, ""^(\d+"&amp;")/""))&lt;=90,
        VALUE(REGEXEXTRACT(C290, ""/(\d+)$""))&gt;=70,
        VALUE(REGEXEXTRACT(C290, ""/(\d+)$""))&lt;=99
      )
    )), ""Error: Coordinate must be on a map"", ""Valid""),
  NOT(REGEXMATCH(TEXT(C290,""0""), ""^[0-9]+$"")), ""Error: Please enter"&amp;" a valid Item number for a Ship (1001-3000) or a Coordinate xx/yy"",
  OR(
    VALUE(C290)&lt;1001,
    VALUE(C290)&gt;3000
  ), ""Error: Please enter a valid Item number for a Ship (1001-3000) or a Coordinate xx/yy"",
  TRUE, ""Valid""
)"),"")</f>
        <v/>
      </c>
    </row>
    <row r="291" ht="13.5" customHeight="1">
      <c r="A291" s="5">
        <v>4.0</v>
      </c>
      <c r="B291" s="20" t="s">
        <v>48</v>
      </c>
      <c r="C291" s="30"/>
      <c r="D291" s="5"/>
      <c r="E291" s="5"/>
      <c r="F291" s="5"/>
      <c r="G291" s="5"/>
      <c r="H291" s="5"/>
      <c r="I291" s="5"/>
      <c r="J291" s="5"/>
      <c r="K291" s="6"/>
      <c r="L291" s="6" t="str">
        <f>IFERROR(__xludf.DUMMYFUNCTION("IFS(
  AND(B291=""-"",C291=""""), """",
  B291="""", ""Error: Please enter the State"",
  NOT(REGEXMATCH(UPPER(B291), ""^[ABDEFGHIKMNPRSTW]$"")), ""Error: Please enter a correct Country"",
  C291="""", ""Error: Please enter the Item to be transferrred"",
"&amp;"  AND(
    REGEXMATCH(TEXT(C291,""0""), ""/""),
    NOT(REGEXMATCH(TEXT(C291,""0""), ""^\d+/\d+$""))
  ), ""Error: This is not a valid coordinate"",
  REGEXMATCH(TEXT(C291,""0""), ""^\d+/\d+$""),
    IF(NOT(OR(
      AND(
        VALUE(REGEXEXTRACT(C291, "&amp;"""^(\d+)/""))&gt;=1,
        VALUE(REGEXEXTRACT(C291, ""^(\d+)/""))&lt;=80,
        VALUE(REGEXEXTRACT(C291, ""/(\d+)$""))&gt;=1,
        VALUE(REGEXEXTRACT(C291, ""/(\d+)$""))&lt;=65
      ),
      AND(
        VALUE(REGEXEXTRACT(C291, ""^(\d+)/""))&gt;=1,
        VALU"&amp;"E(REGEXEXTRACT(C291, ""^(\d+)/""))&lt;=40,
        VALUE(REGEXEXTRACT(C291, ""/(\d+)$""))&gt;=70,
        VALUE(REGEXEXTRACT(C291, ""/(\d+)$""))&lt;=99
      ),
      AND(
        VALUE(REGEXEXTRACT(C291, ""^(\d+)/""))&gt;=51,
        VALUE(REGEXEXTRACT(C291, ""^(\d+"&amp;")/""))&lt;=90,
        VALUE(REGEXEXTRACT(C291, ""/(\d+)$""))&gt;=70,
        VALUE(REGEXEXTRACT(C291, ""/(\d+)$""))&lt;=99
      )
    )), ""Error: Coordinate must be on a map"", ""Valid""),
  NOT(REGEXMATCH(TEXT(C291,""0""), ""^[0-9]+$"")), ""Error: Please enter"&amp;" a valid Item number for a Ship (1001-3000) or a Coordinate xx/yy"",
  OR(
    VALUE(C291)&lt;1001,
    VALUE(C291)&gt;3000
  ), ""Error: Please enter a valid Item number for a Ship (1001-3000) or a Coordinate xx/yy"",
  TRUE, ""Valid""
)"),"")</f>
        <v/>
      </c>
    </row>
    <row r="292" ht="13.5" customHeight="1">
      <c r="A292" s="5">
        <v>5.0</v>
      </c>
      <c r="B292" s="20" t="s">
        <v>48</v>
      </c>
      <c r="C292" s="30"/>
      <c r="D292" s="5"/>
      <c r="E292" s="5"/>
      <c r="F292" s="5"/>
      <c r="G292" s="5"/>
      <c r="H292" s="5"/>
      <c r="I292" s="5"/>
      <c r="J292" s="5"/>
      <c r="K292" s="6"/>
      <c r="L292" s="6" t="str">
        <f>IFERROR(__xludf.DUMMYFUNCTION("IFS(
  AND(B292=""-"",C292=""""), """",
  B292="""", ""Error: Please enter the State"",
  NOT(REGEXMATCH(UPPER(B292), ""^[ABDEFGHIKMNPRSTW]$"")), ""Error: Please enter a correct Country"",
  C292="""", ""Error: Please enter the Item to be transferrred"",
"&amp;"  AND(
    REGEXMATCH(TEXT(C292,""0""), ""/""),
    NOT(REGEXMATCH(TEXT(C292,""0""), ""^\d+/\d+$""))
  ), ""Error: This is not a valid coordinate"",
  REGEXMATCH(TEXT(C292,""0""), ""^\d+/\d+$""),
    IF(NOT(OR(
      AND(
        VALUE(REGEXEXTRACT(C292, "&amp;"""^(\d+)/""))&gt;=1,
        VALUE(REGEXEXTRACT(C292, ""^(\d+)/""))&lt;=80,
        VALUE(REGEXEXTRACT(C292, ""/(\d+)$""))&gt;=1,
        VALUE(REGEXEXTRACT(C292, ""/(\d+)$""))&lt;=65
      ),
      AND(
        VALUE(REGEXEXTRACT(C292, ""^(\d+)/""))&gt;=1,
        VALU"&amp;"E(REGEXEXTRACT(C292, ""^(\d+)/""))&lt;=40,
        VALUE(REGEXEXTRACT(C292, ""/(\d+)$""))&gt;=70,
        VALUE(REGEXEXTRACT(C292, ""/(\d+)$""))&lt;=99
      ),
      AND(
        VALUE(REGEXEXTRACT(C292, ""^(\d+)/""))&gt;=51,
        VALUE(REGEXEXTRACT(C292, ""^(\d+"&amp;")/""))&lt;=90,
        VALUE(REGEXEXTRACT(C292, ""/(\d+)$""))&gt;=70,
        VALUE(REGEXEXTRACT(C292, ""/(\d+)$""))&lt;=99
      )
    )), ""Error: Coordinate must be on a map"", ""Valid""),
  NOT(REGEXMATCH(TEXT(C292,""0""), ""^[0-9]+$"")), ""Error: Please enter"&amp;" a valid Item number for a Ship (1001-3000) or a Coordinate xx/yy"",
  OR(
    VALUE(C292)&lt;1001,
    VALUE(C292)&gt;3000
  ), ""Error: Please enter a valid Item number for a Ship (1001-3000) or a Coordinate xx/yy"",
  TRUE, ""Valid""
)"),"")</f>
        <v/>
      </c>
    </row>
    <row r="293" ht="13.5" customHeight="1">
      <c r="A293" s="5">
        <v>6.0</v>
      </c>
      <c r="B293" s="20" t="s">
        <v>48</v>
      </c>
      <c r="C293" s="31"/>
      <c r="D293" s="5"/>
      <c r="E293" s="5"/>
      <c r="F293" s="5"/>
      <c r="G293" s="5"/>
      <c r="H293" s="5"/>
      <c r="I293" s="5"/>
      <c r="J293" s="5"/>
      <c r="K293" s="6"/>
      <c r="L293" s="6" t="str">
        <f>IFERROR(__xludf.DUMMYFUNCTION("IFS(
  AND(B293=""-"",C293=""""), """",
  B293="""", ""Error: Please enter the State"",
  NOT(REGEXMATCH(UPPER(B293), ""^[ABDEFGHIKMNPRSTW]$"")), ""Error: Please enter a correct Country"",
  C293="""", ""Error: Please enter the Item to be transferrred"",
"&amp;"  AND(
    REGEXMATCH(TEXT(C293,""0""), ""/""),
    NOT(REGEXMATCH(TEXT(C293,""0""), ""^\d+/\d+$""))
  ), ""Error: This is not a valid coordinate"",
  REGEXMATCH(TEXT(C293,""0""), ""^\d+/\d+$""),
    IF(NOT(OR(
      AND(
        VALUE(REGEXEXTRACT(C293, "&amp;"""^(\d+)/""))&gt;=1,
        VALUE(REGEXEXTRACT(C293, ""^(\d+)/""))&lt;=80,
        VALUE(REGEXEXTRACT(C293, ""/(\d+)$""))&gt;=1,
        VALUE(REGEXEXTRACT(C293, ""/(\d+)$""))&lt;=65
      ),
      AND(
        VALUE(REGEXEXTRACT(C293, ""^(\d+)/""))&gt;=1,
        VALU"&amp;"E(REGEXEXTRACT(C293, ""^(\d+)/""))&lt;=40,
        VALUE(REGEXEXTRACT(C293, ""/(\d+)$""))&gt;=70,
        VALUE(REGEXEXTRACT(C293, ""/(\d+)$""))&lt;=99
      ),
      AND(
        VALUE(REGEXEXTRACT(C293, ""^(\d+)/""))&gt;=51,
        VALUE(REGEXEXTRACT(C293, ""^(\d+"&amp;")/""))&lt;=90,
        VALUE(REGEXEXTRACT(C293, ""/(\d+)$""))&gt;=70,
        VALUE(REGEXEXTRACT(C293, ""/(\d+)$""))&lt;=99
      )
    )), ""Error: Coordinate must be on a map"", ""Valid""),
  NOT(REGEXMATCH(TEXT(C293,""0""), ""^[0-9]+$"")), ""Error: Please enter"&amp;" a valid Item number for a Ship (1001-3000) or a Coordinate xx/yy"",
  OR(
    VALUE(C293)&lt;1001,
    VALUE(C293)&gt;3000
  ), ""Error: Please enter a valid Item number for a Ship (1001-3000) or a Coordinate xx/yy"",
  TRUE, ""Valid""
)"),"")</f>
        <v/>
      </c>
    </row>
    <row r="294" ht="13.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6"/>
      <c r="L294" s="6"/>
    </row>
    <row r="295" ht="13.5" customHeight="1">
      <c r="A295" s="13" t="s">
        <v>68</v>
      </c>
      <c r="B295" s="5"/>
      <c r="C295" s="5"/>
      <c r="D295" s="5"/>
      <c r="E295" s="5"/>
      <c r="F295" s="5"/>
      <c r="G295" s="5"/>
      <c r="H295" s="5"/>
      <c r="I295" s="5"/>
      <c r="J295" s="5"/>
      <c r="K295" s="6"/>
      <c r="L295" s="6"/>
    </row>
    <row r="296" ht="13.5" customHeight="1">
      <c r="A296" s="5"/>
      <c r="B296" s="5" t="s">
        <v>55</v>
      </c>
      <c r="C296" s="5" t="s">
        <v>69</v>
      </c>
      <c r="D296" s="5"/>
      <c r="E296" s="5"/>
      <c r="F296" s="5"/>
      <c r="G296" s="5"/>
      <c r="H296" s="5"/>
      <c r="I296" s="5"/>
      <c r="J296" s="5"/>
      <c r="K296" s="6"/>
      <c r="L296" s="6"/>
    </row>
    <row r="297" ht="13.5" customHeight="1">
      <c r="A297" s="5">
        <v>1.0</v>
      </c>
      <c r="B297" s="21"/>
      <c r="C297" s="32"/>
      <c r="D297" s="33"/>
      <c r="E297" s="33"/>
      <c r="F297" s="33"/>
      <c r="G297" s="33"/>
      <c r="H297" s="34"/>
      <c r="I297" s="5"/>
      <c r="J297" s="5"/>
      <c r="K297" s="6"/>
      <c r="L297" s="6" t="str">
        <f>IFERROR(__xludf.DUMMYFUNCTION("IFS(
  AND(B297="""",C297=""""), """",
  B297="""", ""Error: Please enter the Item"",
  NOT(REGEXMATCH(TEXT(B297,""0""), ""^[0-9]+$"")), ""Error: Item must be a number"",
  NOT(OR(
    VALUE(B297)=0,
    AND(VALUE(B297)&gt;=1, VALUE(B297)&lt;=10),
    AND(VALUE"&amp;"(B297)&gt;=1001, VALUE(B297)&lt;=3000),
    AND(VALUE(B297)&gt;=4001, VALUE(B297)&lt;=6000)
  )), ""Error: Please enter a valid Item number for your Emperor, a Commander, Spy, Ship, Brigade"",
  C297="""", ""Error: Please enter the Item's Name"",
  LEN(C297)&gt;15, ""Er"&amp;"ror: The new name must not exceed 15 characters"",
  TRUE, ""Valid""
)"),"")</f>
        <v/>
      </c>
    </row>
    <row r="298" ht="13.5" customHeight="1">
      <c r="A298" s="5">
        <v>2.0</v>
      </c>
      <c r="B298" s="21"/>
      <c r="C298" s="32"/>
      <c r="D298" s="33"/>
      <c r="E298" s="33"/>
      <c r="F298" s="33"/>
      <c r="G298" s="33"/>
      <c r="H298" s="34"/>
      <c r="I298" s="5"/>
      <c r="J298" s="5"/>
      <c r="K298" s="6"/>
      <c r="L298" s="6" t="str">
        <f>IFERROR(__xludf.DUMMYFUNCTION("IFS(
  AND(B298="""",C298=""""), """",
  B298="""", ""Error: Please enter the Item"",
  NOT(REGEXMATCH(TEXT(B298,""0""), ""^[0-9]+$"")), ""Error: Item must be a number"",
  NOT(OR(
    VALUE(B298)=0,
    AND(VALUE(B298)&gt;=1, VALUE(B298)&lt;=10),
    AND(VALUE"&amp;"(B298)&gt;=1001, VALUE(B298)&lt;=3000),
    AND(VALUE(B298)&gt;=4001, VALUE(B298)&lt;=6000)
  )), ""Error: Please enter a valid Item number for your Emperor, a Commander, Spy, Ship, Brigade"",
  C298="""", ""Error: Please enter the Item's Name"",
  LEN(C298)&gt;15, ""Er"&amp;"ror: The new name must not exceed 15 characters"",
  TRUE, ""Valid""
)"),"")</f>
        <v/>
      </c>
    </row>
    <row r="299" ht="13.5" customHeight="1">
      <c r="A299" s="5">
        <v>3.0</v>
      </c>
      <c r="B299" s="21"/>
      <c r="C299" s="32"/>
      <c r="D299" s="33"/>
      <c r="E299" s="33"/>
      <c r="F299" s="33"/>
      <c r="G299" s="33"/>
      <c r="H299" s="34"/>
      <c r="I299" s="5"/>
      <c r="J299" s="5"/>
      <c r="K299" s="6"/>
      <c r="L299" s="6" t="str">
        <f>IFERROR(__xludf.DUMMYFUNCTION("IFS(
  AND(B299="""",C299=""""), """",
  B299="""", ""Error: Please enter the Item"",
  NOT(REGEXMATCH(TEXT(B299,""0""), ""^[0-9]+$"")), ""Error: Item must be a number"",
  NOT(OR(
    VALUE(B299)=0,
    AND(VALUE(B299)&gt;=1, VALUE(B299)&lt;=10),
    AND(VALUE"&amp;"(B299)&gt;=1001, VALUE(B299)&lt;=3000),
    AND(VALUE(B299)&gt;=4001, VALUE(B299)&lt;=6000)
  )), ""Error: Please enter a valid Item number for your Emperor, a Commander, Spy, Ship, Brigade"",
  C299="""", ""Error: Please enter the Item's Name"",
  LEN(C299)&gt;15, ""Er"&amp;"ror: The new name must not exceed 15 characters"",
  TRUE, ""Valid""
)"),"")</f>
        <v/>
      </c>
    </row>
    <row r="300" ht="13.5" customHeight="1">
      <c r="A300" s="5">
        <v>4.0</v>
      </c>
      <c r="B300" s="21"/>
      <c r="C300" s="35"/>
      <c r="D300" s="36"/>
      <c r="E300" s="36"/>
      <c r="F300" s="36"/>
      <c r="G300" s="36"/>
      <c r="H300" s="37"/>
      <c r="I300" s="5"/>
      <c r="J300" s="5"/>
      <c r="K300" s="6"/>
      <c r="L300" s="6" t="str">
        <f>IFERROR(__xludf.DUMMYFUNCTION("IFS(
  AND(B300="""",C300=""""), """",
  B300="""", ""Error: Please enter the Item"",
  NOT(REGEXMATCH(TEXT(B300,""0""), ""^[0-9]+$"")), ""Error: Item must be a number"",
  NOT(OR(
    VALUE(B300)=0,
    AND(VALUE(B300)&gt;=1, VALUE(B300)&lt;=10),
    AND(VALUE"&amp;"(B300)&gt;=1001, VALUE(B300)&lt;=3000),
    AND(VALUE(B300)&gt;=4001, VALUE(B300)&lt;=6000)
  )), ""Error: Please enter a valid Item number for your Emperor, a Commander, Spy, Ship, Brigade"",
  C300="""", ""Error: Please enter the Item's Name"",
  LEN(C300)&gt;15, ""Er"&amp;"ror: The new name must not exceed 15 characters"",
  TRUE, ""Valid""
)"),"")</f>
        <v/>
      </c>
    </row>
    <row r="301" ht="13.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6"/>
      <c r="L301" s="6"/>
    </row>
    <row r="302" ht="13.5" customHeight="1">
      <c r="A302" s="13" t="s">
        <v>70</v>
      </c>
      <c r="B302" s="5"/>
      <c r="C302" s="5"/>
      <c r="D302" s="5"/>
      <c r="E302" s="5"/>
      <c r="F302" s="5"/>
      <c r="G302" s="5"/>
      <c r="H302" s="5"/>
      <c r="I302" s="5"/>
      <c r="J302" s="5"/>
      <c r="K302" s="6"/>
      <c r="L302" s="6"/>
    </row>
    <row r="303" ht="5.25" customHeight="1">
      <c r="A303" s="19"/>
      <c r="B303" s="5"/>
      <c r="C303" s="5"/>
      <c r="D303" s="5"/>
      <c r="E303" s="5"/>
      <c r="F303" s="5"/>
      <c r="G303" s="5"/>
      <c r="H303" s="5"/>
      <c r="I303" s="5"/>
      <c r="J303" s="5"/>
      <c r="K303" s="6"/>
      <c r="L303" s="6"/>
    </row>
    <row r="304" ht="13.5" customHeight="1">
      <c r="A304" s="5">
        <v>1.0</v>
      </c>
      <c r="B304" s="15" t="s">
        <v>48</v>
      </c>
      <c r="C304" s="17"/>
      <c r="D304" s="5"/>
      <c r="E304" s="5"/>
      <c r="F304" s="5"/>
      <c r="G304" s="5"/>
      <c r="H304" s="5"/>
      <c r="I304" s="5"/>
      <c r="J304" s="5"/>
      <c r="K304" s="6"/>
      <c r="L304" s="6" t="str">
        <f>IFERROR(__xludf.DUMMYFUNCTION("IFS(
  AND(B304=""-"",C304=""""), """",
  B304="""", ""Error: Please enter the State"",
  NOT(REGEXMATCH(UPPER(B304), ""^[ABDEFGHIKMNPRSTW]$"")), ""Error: Please enter a correct Country"",
  C304="""", ""Error: Please enter the new Relationship"",
  NOT(R"&amp;"EGEXMATCH(TEXT(C304,""0""), ""^[1234]$"")), ""Error: This is not a valid relationship"",
  TRUE, ""Valid""
)"),"")</f>
        <v/>
      </c>
    </row>
    <row r="305" ht="13.5" customHeight="1">
      <c r="A305" s="5">
        <v>2.0</v>
      </c>
      <c r="B305" s="15" t="s">
        <v>48</v>
      </c>
      <c r="C305" s="17"/>
      <c r="D305" s="5"/>
      <c r="E305" s="5"/>
      <c r="F305" s="5"/>
      <c r="G305" s="5"/>
      <c r="H305" s="5"/>
      <c r="I305" s="5"/>
      <c r="J305" s="5"/>
      <c r="K305" s="6"/>
      <c r="L305" s="6" t="str">
        <f>IFERROR(__xludf.DUMMYFUNCTION("IFS(
  AND(B305=""-"",C305=""""), """",
  B305="""", ""Error: Please enter the State"",
  NOT(REGEXMATCH(UPPER(B305), ""^[ABDEFGHIKMNPRSTW]$"")), ""Error: Please enter a correct Country"",
  C305="""", ""Error: Please enter the new Relationship"",
  NOT(R"&amp;"EGEXMATCH(TEXT(C305,""0""), ""^[1234]$"")), ""Error: This is not a valid relationship"",
  TRUE, ""Valid""
)"),"")</f>
        <v/>
      </c>
    </row>
    <row r="306" ht="13.5" customHeight="1">
      <c r="A306" s="5">
        <v>3.0</v>
      </c>
      <c r="B306" s="15" t="s">
        <v>48</v>
      </c>
      <c r="C306" s="15"/>
      <c r="D306" s="5"/>
      <c r="E306" s="5"/>
      <c r="F306" s="5"/>
      <c r="G306" s="5"/>
      <c r="H306" s="5"/>
      <c r="I306" s="5"/>
      <c r="J306" s="5"/>
      <c r="K306" s="6"/>
      <c r="L306" s="6" t="str">
        <f>IFERROR(__xludf.DUMMYFUNCTION("IFS(
  AND(B306=""-"",C306=""""), """",
  B306="""", ""Error: Please enter the State"",
  NOT(REGEXMATCH(UPPER(B306), ""^[ABDEFGHIKMNPRSTW]$"")), ""Error: Please enter a correct Country"",
  C306="""", ""Error: Please enter the new Relationship"",
  NOT(R"&amp;"EGEXMATCH(TEXT(C306,""0""), ""^[1234]$"")), ""Error: This is not a valid relationship"",
  TRUE, ""Valid""
)"),"")</f>
        <v/>
      </c>
    </row>
    <row r="307" ht="13.5" customHeight="1">
      <c r="A307" s="5">
        <v>4.0</v>
      </c>
      <c r="B307" s="15" t="s">
        <v>48</v>
      </c>
      <c r="C307" s="15"/>
      <c r="D307" s="5"/>
      <c r="E307" s="5"/>
      <c r="F307" s="5"/>
      <c r="G307" s="5"/>
      <c r="H307" s="5"/>
      <c r="I307" s="5"/>
      <c r="J307" s="5"/>
      <c r="K307" s="6"/>
      <c r="L307" s="6" t="str">
        <f>IFERROR(__xludf.DUMMYFUNCTION("IFS(
  AND(B307=""-"",C307=""""), """",
  B307="""", ""Error: Please enter the State"",
  NOT(REGEXMATCH(UPPER(B307), ""^[ABDEFGHIKMNPRSTW]$"")), ""Error: Please enter a correct Country"",
  C307="""", ""Error: Please enter the new Relationship"",
  NOT(R"&amp;"EGEXMATCH(TEXT(C307,""0""), ""^[1234]$"")), ""Error: This is not a valid relationship"",
  TRUE, ""Valid""
)"),"")</f>
        <v/>
      </c>
    </row>
    <row r="308" ht="13.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6"/>
      <c r="L308" s="6"/>
    </row>
  </sheetData>
  <mergeCells count="9">
    <mergeCell ref="C298:H298"/>
    <mergeCell ref="C299:H299"/>
    <mergeCell ref="A1:J1"/>
    <mergeCell ref="A2:J2"/>
    <mergeCell ref="C5:D5"/>
    <mergeCell ref="G5:I5"/>
    <mergeCell ref="G6:I6"/>
    <mergeCell ref="G7:I7"/>
    <mergeCell ref="C297:H297"/>
  </mergeCells>
  <conditionalFormatting sqref="B12:I21 B25:C30 B34:J41 B45:C50 B54:C65 B69:B84 B88:E91 B95:E102 B106:B111 B115:F122 B126:B129 B133:C139 B143:D152 B156:C176 B180:C184 B188:G190 B194:E211 B215:H244 B248:E265 B269:E284 B288:C293 B297:H300 B304:C307">
    <cfRule type="expression" dxfId="0" priority="1">
      <formula>and($L12 &lt;&gt; "Valid",$L12&lt;&gt;"")</formula>
    </cfRule>
  </conditionalFormatting>
  <dataValidations>
    <dataValidation type="list" allowBlank="1" showErrorMessage="1" sqref="C188:G190 B288:B293 B304:B307">
      <formula1>"-,A,B,D,E,F,G,H,I,K,M,N,P,R,S,T,W"</formula1>
    </dataValidation>
    <dataValidation type="list" allowBlank="1" showErrorMessage="1" sqref="C5">
      <formula1>"Choose,A,B,D,E,F,G,H,I,K,M,N,P,R,S,T,W"</formula1>
    </dataValidation>
  </dataValidations>
  <printOptions/>
  <pageMargins bottom="0.75" footer="0.0" header="0.0" left="0.7" right="0.7" top="0.75"/>
  <pageSetup paperSize="9" orientation="portrait"/>
  <drawing r:id="rId1"/>
</worksheet>
</file>